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491"/>
  </bookViews>
  <sheets>
    <sheet name="第一批次复审通过124" sheetId="1" r:id="rId1"/>
  </sheets>
  <definedNames>
    <definedName name="_xlnm._FilterDatabase" localSheetId="0" hidden="1">第一批次复审通过124!$A$4:$Y$129</definedName>
    <definedName name="_xlnm.Print_Titles" localSheetId="0">第一批次复审通过124!$1:$4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<sst xmlns="http://schemas.openxmlformats.org/spreadsheetml/2006/main" count="1555" uniqueCount="759">
  <si>
    <t>附件1.</t>
  </si>
  <si>
    <t>湖北省科技融资担保有限公司2023年度第一批政策性融资担保业务保费补贴审核明细表</t>
  </si>
  <si>
    <t>单位：万元</t>
  </si>
  <si>
    <t>序号</t>
  </si>
  <si>
    <t>原序号</t>
  </si>
  <si>
    <t>业务类型</t>
  </si>
  <si>
    <t>被担保对象名称</t>
  </si>
  <si>
    <t>社会统一信用代码/身份证号码</t>
  </si>
  <si>
    <t>资金使用主体名称</t>
  </si>
  <si>
    <t>资金使用主体注册所在区</t>
  </si>
  <si>
    <t>企业规模</t>
  </si>
  <si>
    <t>所属行业</t>
  </si>
  <si>
    <t>贷款银行名称</t>
  </si>
  <si>
    <t>担保贷款金额</t>
  </si>
  <si>
    <t>担保责任发生日期</t>
  </si>
  <si>
    <t>担保责任解保日期</t>
  </si>
  <si>
    <t>担保责任天数</t>
  </si>
  <si>
    <t>贷款利率</t>
  </si>
  <si>
    <t>已收担保费</t>
  </si>
  <si>
    <t>年化综合担保费率</t>
  </si>
  <si>
    <t>拟申请补贴额度</t>
  </si>
  <si>
    <t>贷款银行与受保企业合同号</t>
  </si>
  <si>
    <t>担保机构与受保企业合同号</t>
  </si>
  <si>
    <t>被担保对象业务联系人</t>
  </si>
  <si>
    <t>联系电话</t>
  </si>
  <si>
    <t>审计补贴金额</t>
  </si>
  <si>
    <t>备注</t>
  </si>
  <si>
    <t>单户业务</t>
  </si>
  <si>
    <t>湖北中原楚天科技有限公司</t>
  </si>
  <si>
    <t>91420112MA4KLKFN5L</t>
  </si>
  <si>
    <t>东西湖区</t>
  </si>
  <si>
    <t>小型</t>
  </si>
  <si>
    <t>科技推广和应用服务业</t>
  </si>
  <si>
    <t>光大银行新华支行</t>
  </si>
  <si>
    <t>武光新华GSJK20230001</t>
  </si>
  <si>
    <t>SKD2022060-01</t>
  </si>
  <si>
    <t>陈培</t>
  </si>
  <si>
    <t>湖北魔方新能源科技有限公司</t>
  </si>
  <si>
    <t>91420100MA49P7T295</t>
  </si>
  <si>
    <t>武汉经济技术开发区</t>
  </si>
  <si>
    <t>其他技术推广服务</t>
  </si>
  <si>
    <t>光大银行徐东支行</t>
  </si>
  <si>
    <t>武光徐东GSJK20230111</t>
  </si>
  <si>
    <t>SKD2022053-4</t>
  </si>
  <si>
    <t>郑侠</t>
  </si>
  <si>
    <t>武汉中设机器人科技有限公司</t>
  </si>
  <si>
    <t>91420114MA4KUW9Q3J</t>
  </si>
  <si>
    <t>蔡甸区</t>
  </si>
  <si>
    <t>其他科技推广服务业</t>
  </si>
  <si>
    <t>光大银行积玉桥支行</t>
  </si>
  <si>
    <t>武光积玉GSJK20230002</t>
  </si>
  <si>
    <t>SKD2023012-1</t>
  </si>
  <si>
    <t>杨燕</t>
  </si>
  <si>
    <t>武汉利德奥科自动化有限公司</t>
  </si>
  <si>
    <t>91420100584883539H</t>
  </si>
  <si>
    <t>其他建筑安装</t>
  </si>
  <si>
    <t>光大银行汉口支行</t>
  </si>
  <si>
    <t>武光汉阳GSJK20230009</t>
  </si>
  <si>
    <t>SKD2023029-01</t>
  </si>
  <si>
    <t>杨慧</t>
  </si>
  <si>
    <t>武汉光谷宝益健康科技有限公司</t>
  </si>
  <si>
    <t>91420100MA4KL11T3L</t>
  </si>
  <si>
    <t>东湖新技术开发区</t>
  </si>
  <si>
    <t>光大银行金融港支行</t>
  </si>
  <si>
    <t>武光金融GSJK20237004</t>
  </si>
  <si>
    <t>SKD2023031-01</t>
  </si>
  <si>
    <t>刘征</t>
  </si>
  <si>
    <t>中部知光技术转移有限公司</t>
  </si>
  <si>
    <t>91420100347276313K</t>
  </si>
  <si>
    <t>知识产权服务</t>
  </si>
  <si>
    <t>武光金融GSSX20237006</t>
  </si>
  <si>
    <t>SKD2023050-01</t>
  </si>
  <si>
    <t>罗林波</t>
  </si>
  <si>
    <t>武光积玉GSJK20230424</t>
  </si>
  <si>
    <t>SKD2023012-4</t>
  </si>
  <si>
    <t>湖北肯信精工机械有限公司</t>
  </si>
  <si>
    <t>91420112551972164M</t>
  </si>
  <si>
    <t>制造业</t>
  </si>
  <si>
    <t>武光新华GSJK20230508</t>
  </si>
  <si>
    <t>SKD2023090-1</t>
  </si>
  <si>
    <t>郭慧芳</t>
  </si>
  <si>
    <t>武汉一念元环境科技有限公司</t>
  </si>
  <si>
    <t>91420100052032661K</t>
  </si>
  <si>
    <t>基础软件开发</t>
  </si>
  <si>
    <t>光大银行汉阳支行</t>
  </si>
  <si>
    <t>武光汉阳GSJK20230011</t>
  </si>
  <si>
    <t>SKD2023133-1</t>
  </si>
  <si>
    <t>沈星</t>
  </si>
  <si>
    <t>武光汉阳GSJK20230012</t>
  </si>
  <si>
    <t>SKD2023133-2</t>
  </si>
  <si>
    <t>武汉第一口腔医院有限责任公司</t>
  </si>
  <si>
    <t>91420100347255192N</t>
  </si>
  <si>
    <t>江汉区</t>
  </si>
  <si>
    <t>专科医院</t>
  </si>
  <si>
    <t>武光积玉GSJK20230016</t>
  </si>
  <si>
    <t>SKD2023166-01</t>
  </si>
  <si>
    <t>李宗族</t>
  </si>
  <si>
    <t>武光金融GSJK20237011</t>
  </si>
  <si>
    <t>SKD2023050-04</t>
  </si>
  <si>
    <t>单户累计超1000万元，该笔不予补贴</t>
  </si>
  <si>
    <t>武汉博畅通信设备有限责任公司</t>
  </si>
  <si>
    <t>9142010278931521XA</t>
  </si>
  <si>
    <t>江岸区</t>
  </si>
  <si>
    <t>计算机、通信和其他电子设备制造业</t>
  </si>
  <si>
    <t>光大银行青山支行</t>
  </si>
  <si>
    <t>武光青山GSJK20230002</t>
  </si>
  <si>
    <t>SKD2023139-01</t>
  </si>
  <si>
    <t>陈敬绍</t>
  </si>
  <si>
    <t>武汉众联益科技有限公司</t>
  </si>
  <si>
    <t>91420112MA4K4MNU67</t>
  </si>
  <si>
    <t xml:space="preserve">新材料技术推广服务 </t>
  </si>
  <si>
    <t>武光汉阳GSJK20230014</t>
  </si>
  <si>
    <t xml:space="preserve">SKD2023158-1 </t>
  </si>
  <si>
    <t>潘菊芬</t>
  </si>
  <si>
    <t>湖北天能地源科技有限公司</t>
  </si>
  <si>
    <t>9142010668232225XK</t>
  </si>
  <si>
    <t>武昌区</t>
  </si>
  <si>
    <t>其他居民服务业</t>
  </si>
  <si>
    <t>光大银行硚口支行</t>
  </si>
  <si>
    <t>武光硚口GSJK20230038</t>
  </si>
  <si>
    <t>SKD2023203-01</t>
  </si>
  <si>
    <t>吴国萍</t>
  </si>
  <si>
    <t>武汉市恒星防水材料有限公司</t>
  </si>
  <si>
    <t>91420105792430251P</t>
  </si>
  <si>
    <t>汉阳区</t>
  </si>
  <si>
    <t>防水建筑材料制造</t>
  </si>
  <si>
    <t>广发银行武汉分行</t>
  </si>
  <si>
    <t>（2023）武银授额字第000056号</t>
  </si>
  <si>
    <t>SKD2023037-1</t>
  </si>
  <si>
    <t>杨静</t>
  </si>
  <si>
    <t>湖北中科网络科技股份有限公司</t>
  </si>
  <si>
    <t>914200007068006406</t>
  </si>
  <si>
    <t>信息技术咨询服务</t>
  </si>
  <si>
    <t>（2023）武银授额字第000156号</t>
  </si>
  <si>
    <t>SKD2023137-01</t>
  </si>
  <si>
    <t>蒋春媚</t>
  </si>
  <si>
    <t>武汉恩倍思科技有限公司</t>
  </si>
  <si>
    <t>91420100698304347K</t>
  </si>
  <si>
    <t>研究和试验发展</t>
  </si>
  <si>
    <t>汉口银行光谷分行</t>
  </si>
  <si>
    <t>HT2023032400000021</t>
  </si>
  <si>
    <t>SKD2023014-01</t>
  </si>
  <si>
    <t>陈勇</t>
  </si>
  <si>
    <t>HT2023032400000019</t>
  </si>
  <si>
    <t>SKD2023014A-01</t>
  </si>
  <si>
    <t>武汉德谷医学检验实验室有限公司</t>
  </si>
  <si>
    <t>91420100MA4L0AG53W</t>
  </si>
  <si>
    <t>科学研究和技术服务业</t>
  </si>
  <si>
    <t>汉口银行科技金融服务中心</t>
  </si>
  <si>
    <t>HT2023052600000003</t>
  </si>
  <si>
    <t>SKD2023141-01</t>
  </si>
  <si>
    <t>揭盛华</t>
  </si>
  <si>
    <t>武汉宝洁环境工程技术有限公司</t>
  </si>
  <si>
    <t>9142011778933009XA</t>
  </si>
  <si>
    <t>新洲区</t>
  </si>
  <si>
    <t>环境保护专用设备制造</t>
  </si>
  <si>
    <t>汉口银行阳逻开发区支行</t>
  </si>
  <si>
    <t>HT2023061200000019</t>
  </si>
  <si>
    <t>SKD2023151-01</t>
  </si>
  <si>
    <t>蒋含宇</t>
  </si>
  <si>
    <t>027-89620275</t>
  </si>
  <si>
    <t>武汉精潮钢结构有限公司</t>
  </si>
  <si>
    <t>9142011767276701XD</t>
  </si>
  <si>
    <t>金属结构制造</t>
  </si>
  <si>
    <t>HT2023062700000029</t>
  </si>
  <si>
    <t>SKD2023147-01</t>
  </si>
  <si>
    <t>肖毅</t>
  </si>
  <si>
    <t>母婴友好（武汉）健康服务有限公司</t>
  </si>
  <si>
    <t>91420103MA4KL2JDXT</t>
  </si>
  <si>
    <t>家庭服务</t>
  </si>
  <si>
    <t>恒丰银行武汉分行</t>
  </si>
  <si>
    <t>2023年恒银汉借字第03290001号</t>
  </si>
  <si>
    <t>SKD2023010-01</t>
  </si>
  <si>
    <t>黎俊余</t>
  </si>
  <si>
    <t>湖北天存信息技术有限公司</t>
  </si>
  <si>
    <t>91420117MA4L0R12X6</t>
  </si>
  <si>
    <t>洪山区</t>
  </si>
  <si>
    <t>软件和信息技术服务业</t>
  </si>
  <si>
    <t>华夏银行东湖支行</t>
  </si>
  <si>
    <t>WHZX0510120230011号</t>
  </si>
  <si>
    <t>SKD2023041-01</t>
  </si>
  <si>
    <t>王芸</t>
  </si>
  <si>
    <t>武汉嘉瑞德科技有限公司</t>
  </si>
  <si>
    <t>914201116758374669</t>
  </si>
  <si>
    <t>其他未列明专业技术服务业</t>
  </si>
  <si>
    <t>华夏银行光谷科技支行</t>
  </si>
  <si>
    <t>WHZX2110120230027</t>
  </si>
  <si>
    <t>SKD2023167-1</t>
  </si>
  <si>
    <t>熊燕玲</t>
  </si>
  <si>
    <t>湖北汉加新材料有限公司</t>
  </si>
  <si>
    <t>91420100728252059C</t>
  </si>
  <si>
    <t>交通银行太平洋支行</t>
  </si>
  <si>
    <t>A101G23043</t>
  </si>
  <si>
    <t>SKD2023086-01</t>
  </si>
  <si>
    <t>方超</t>
  </si>
  <si>
    <t>武汉容晟吉美科技有限公司</t>
  </si>
  <si>
    <t>91420105MA4KMTLN31</t>
  </si>
  <si>
    <t>A101G23039</t>
  </si>
  <si>
    <t>SKD2023111-01</t>
  </si>
  <si>
    <t>余梦婷</t>
  </si>
  <si>
    <t>中挂（武汉）科技发展集团有限公司</t>
  </si>
  <si>
    <t>914201153334349316</t>
  </si>
  <si>
    <t>江夏区</t>
  </si>
  <si>
    <t>工程和技术研究和试验发展</t>
  </si>
  <si>
    <t>交通银行江夏支行</t>
  </si>
  <si>
    <t>A101JX23019</t>
  </si>
  <si>
    <t>SKD2023162-01</t>
  </si>
  <si>
    <t>凌杰</t>
  </si>
  <si>
    <t>湖北正介朋合建设工程有限公司</t>
  </si>
  <si>
    <t>91420112MA4KX38A3C</t>
  </si>
  <si>
    <t>建筑施工</t>
  </si>
  <si>
    <t>进出口银行湖北省分行</t>
  </si>
  <si>
    <t xml:space="preserve">HETO21300001420231200000066 </t>
  </si>
  <si>
    <t>SKD2023363-1</t>
  </si>
  <si>
    <t>刘涛</t>
  </si>
  <si>
    <t>武汉市哈哈便利科技有限公司</t>
  </si>
  <si>
    <t>36012119901010391X</t>
  </si>
  <si>
    <t>其他未列明信息技术服务业</t>
  </si>
  <si>
    <t>兴业银行武汉分行</t>
  </si>
  <si>
    <t>兴银鄂流贷字2303第Z004号</t>
  </si>
  <si>
    <t>SKD2023025-01</t>
  </si>
  <si>
    <t>陈晓静</t>
  </si>
  <si>
    <t>武汉食和岛网络科技有限公司</t>
  </si>
  <si>
    <t>91420100MA4KMY0K9K</t>
  </si>
  <si>
    <t>其他会议、会展及相关服务</t>
  </si>
  <si>
    <t>兴业银行武汉自贸区支行</t>
  </si>
  <si>
    <t>兴银鄂流贷字2304第WH0198号</t>
  </si>
  <si>
    <t>SKD2023035-1</t>
  </si>
  <si>
    <t>朱清梦</t>
  </si>
  <si>
    <t>武汉康复得生物科技股份有限公司</t>
  </si>
  <si>
    <t>914201005584433379</t>
  </si>
  <si>
    <t>自然科学研究和试验发展</t>
  </si>
  <si>
    <t>招商银行武汉分行</t>
  </si>
  <si>
    <t>127HT2023032629</t>
  </si>
  <si>
    <t>SKD2023118-01</t>
  </si>
  <si>
    <t>张濛</t>
  </si>
  <si>
    <t>武汉鑫鸿通盛实业发展有限责任公司</t>
  </si>
  <si>
    <t>91420111303658176X</t>
  </si>
  <si>
    <t>建材批发</t>
  </si>
  <si>
    <t>农业银行洪山支行</t>
  </si>
  <si>
    <t>42010120230005110</t>
  </si>
  <si>
    <t xml:space="preserve">SKD2023140-1 </t>
  </si>
  <si>
    <t>赵金花</t>
  </si>
  <si>
    <t>武汉雄驰机电设备有限公司</t>
  </si>
  <si>
    <t>91420116666752655M</t>
  </si>
  <si>
    <t>黄陂区</t>
  </si>
  <si>
    <t>钢压延加工</t>
  </si>
  <si>
    <t>农业银行青山支行</t>
  </si>
  <si>
    <t>42010120230005998</t>
  </si>
  <si>
    <t>SKD2023182-2-01</t>
  </si>
  <si>
    <t>王子贝</t>
  </si>
  <si>
    <t>批量业务</t>
  </si>
  <si>
    <t>武汉时泰环保科技有限公司</t>
  </si>
  <si>
    <t>914201000819706492</t>
  </si>
  <si>
    <t>水利、环境和公共设施管理业</t>
  </si>
  <si>
    <t>农业银行硚口支行</t>
  </si>
  <si>
    <t>42010120230001535</t>
  </si>
  <si>
    <t>SKD2023LP0601-01</t>
  </si>
  <si>
    <t>雷曙刚</t>
  </si>
  <si>
    <t>湖北金广农业科技有限公司</t>
  </si>
  <si>
    <t>91420100333549798D</t>
  </si>
  <si>
    <t>农业科学研究和试验发展</t>
  </si>
  <si>
    <t>湖北银行武昌支行</t>
  </si>
  <si>
    <t>C2023借201101090001</t>
  </si>
  <si>
    <t>SKD2022043-1</t>
  </si>
  <si>
    <t>高雪刚</t>
  </si>
  <si>
    <t>武汉市图腾工贸发展有限公司</t>
  </si>
  <si>
    <t>91420116714570347A</t>
  </si>
  <si>
    <t>湖北银行江岸支行</t>
  </si>
  <si>
    <t>C2023借203102070001</t>
  </si>
  <si>
    <t>SKD2022051-01</t>
  </si>
  <si>
    <t>孙幼清</t>
  </si>
  <si>
    <t>中水信通科技（武汉）有限公司</t>
  </si>
  <si>
    <t>91420100675834898M</t>
  </si>
  <si>
    <t>鄂银汉（武昌）借202304250001</t>
  </si>
  <si>
    <t>SKD2023085-1</t>
  </si>
  <si>
    <t>王勋</t>
  </si>
  <si>
    <t>武汉中谷联创光电科技股份有限公司</t>
  </si>
  <si>
    <t>91420100725767508N</t>
  </si>
  <si>
    <t>湖北银行小企业金融服务中心</t>
  </si>
  <si>
    <t>C2023借200103280005</t>
  </si>
  <si>
    <t>SKD2023LP0501-03</t>
  </si>
  <si>
    <t>程五四</t>
  </si>
  <si>
    <t>C2023借200103280009</t>
  </si>
  <si>
    <t>SKD2023LP0501-04</t>
  </si>
  <si>
    <t>武汉安数信息技术有限公司</t>
  </si>
  <si>
    <t>91420100MA4KMLUF3X</t>
  </si>
  <si>
    <t>应用软件开发</t>
  </si>
  <si>
    <t>C2023借200103290005</t>
  </si>
  <si>
    <t>SKD2023LP0501-01</t>
  </si>
  <si>
    <t>唐增琴</t>
  </si>
  <si>
    <t>C2023借200103290004</t>
  </si>
  <si>
    <t>SKD2023LP0501-02</t>
  </si>
  <si>
    <t>湖北明祥基业科技有限公司</t>
  </si>
  <si>
    <t>9142010034732328XU</t>
  </si>
  <si>
    <t>信息传输、软件和信息技术服务业</t>
  </si>
  <si>
    <t>湖北银行洪山支行</t>
  </si>
  <si>
    <t>C2023借202903280002</t>
  </si>
  <si>
    <t>SKD2023LP0301-01</t>
  </si>
  <si>
    <t>张明</t>
  </si>
  <si>
    <t>迈郝特（武汉）实业有限公司</t>
  </si>
  <si>
    <t>91420102682307148N</t>
  </si>
  <si>
    <t>湖北银行汉阳支行</t>
  </si>
  <si>
    <t>C2023借200104240011</t>
  </si>
  <si>
    <t>SKD2023LP0401-01</t>
  </si>
  <si>
    <t>殷全宜</t>
  </si>
  <si>
    <t>武汉朋鼎科技有限公司</t>
  </si>
  <si>
    <t>91420100663493387K</t>
  </si>
  <si>
    <t>信息系统集成服务</t>
  </si>
  <si>
    <t>湖北银行总行营业部</t>
  </si>
  <si>
    <t>C2023借201006270004</t>
  </si>
  <si>
    <t>SKD2023LP0701-01</t>
  </si>
  <si>
    <t>胡芳</t>
  </si>
  <si>
    <t>武汉优地联创设计工程有限公司</t>
  </si>
  <si>
    <t>91420100584897172X</t>
  </si>
  <si>
    <t>中型</t>
  </si>
  <si>
    <t>工程设计活动</t>
  </si>
  <si>
    <t>湖北银行湖北自贸试验区武汉片区分行</t>
  </si>
  <si>
    <t>C2023借200106270005</t>
  </si>
  <si>
    <t>SKD2023LP0701-02</t>
  </si>
  <si>
    <t>王涛</t>
  </si>
  <si>
    <t>武汉齐达康能源装备有限公司</t>
  </si>
  <si>
    <t>91420117070530015K</t>
  </si>
  <si>
    <t>电动机制造</t>
  </si>
  <si>
    <t>湖北银行汉口支行</t>
  </si>
  <si>
    <t>C2023借201209110001</t>
  </si>
  <si>
    <t>SKD2023LP0901-02</t>
  </si>
  <si>
    <t>孙毅</t>
  </si>
  <si>
    <t>武汉东智科技股份有限公司</t>
  </si>
  <si>
    <t>914201005782705766</t>
  </si>
  <si>
    <t>武汉农商行光谷分行</t>
  </si>
  <si>
    <t>HT0127303012220220825001</t>
  </si>
  <si>
    <t>SKD2023LP2001-09</t>
  </si>
  <si>
    <t>郑娜</t>
  </si>
  <si>
    <t>武汉瑞景环境修复工程有限公司</t>
  </si>
  <si>
    <t>91420100333465527P</t>
  </si>
  <si>
    <t>环境治理业</t>
  </si>
  <si>
    <t>HT0127303012720230328001</t>
  </si>
  <si>
    <t>SKD2023LP2001-12</t>
  </si>
  <si>
    <t>石虎瑞</t>
  </si>
  <si>
    <t>湖北泰跃卫星技术发展股份有限公司</t>
  </si>
  <si>
    <t>914200007146962818</t>
  </si>
  <si>
    <t>HT0127303012720230327001</t>
  </si>
  <si>
    <t>SKD2023LP2001-17</t>
  </si>
  <si>
    <t>张银军</t>
  </si>
  <si>
    <t>027-87772899</t>
  </si>
  <si>
    <t>湖北地信科技集团股份有限公司</t>
  </si>
  <si>
    <t>914201000591855214</t>
  </si>
  <si>
    <t>其他未列明商务服务业</t>
  </si>
  <si>
    <t>HT0127303010220230328002</t>
  </si>
  <si>
    <t>SKD2023LP2001-11</t>
  </si>
  <si>
    <t>陈登峰</t>
  </si>
  <si>
    <t>027-87676808</t>
  </si>
  <si>
    <t>武汉能钠智能装备技术股份有限公司</t>
  </si>
  <si>
    <t>914201006918857080</t>
  </si>
  <si>
    <t>通信系统设备制造</t>
  </si>
  <si>
    <t>HT0127303010220230322001</t>
  </si>
  <si>
    <t>SKD2023LP2001-16</t>
  </si>
  <si>
    <t>王莹</t>
  </si>
  <si>
    <t>武汉西莫制药有限公司</t>
  </si>
  <si>
    <t>914201000705413553</t>
  </si>
  <si>
    <t>中成药生产</t>
  </si>
  <si>
    <t>HT0127303010220230327009</t>
  </si>
  <si>
    <t>SKD2023LP2001-05</t>
  </si>
  <si>
    <t>黄珍</t>
  </si>
  <si>
    <t>027-59376806</t>
  </si>
  <si>
    <t>武汉永力睿源科技有限公司</t>
  </si>
  <si>
    <t>91420100059177089D</t>
  </si>
  <si>
    <t>HT0127303010220230327005</t>
  </si>
  <si>
    <t>SKD2023LP2001-03</t>
  </si>
  <si>
    <t>陈新军</t>
  </si>
  <si>
    <t>武汉大晟极科技有限公司</t>
  </si>
  <si>
    <t>91420100MA4KUW783D</t>
  </si>
  <si>
    <t>HT0127303010920230328002</t>
  </si>
  <si>
    <t>SKD2023LP2001-01</t>
  </si>
  <si>
    <t>邓小涛</t>
  </si>
  <si>
    <t>027-81736698</t>
  </si>
  <si>
    <t>武汉东信同邦信息技术有限公司</t>
  </si>
  <si>
    <t>91420100669505764F</t>
  </si>
  <si>
    <t>互联网其他信息服务</t>
  </si>
  <si>
    <t>HT0127303012720230330001</t>
  </si>
  <si>
    <t>SKD2023LP2001-26</t>
  </si>
  <si>
    <t>沈振冈</t>
  </si>
  <si>
    <t>027-87271325</t>
  </si>
  <si>
    <t>武汉菲旺软件技术有限责任公司</t>
  </si>
  <si>
    <t>914201007145085864</t>
  </si>
  <si>
    <t>HT0127303012220230220001</t>
  </si>
  <si>
    <t>SKD2023LP2001-13</t>
  </si>
  <si>
    <t>陈超</t>
  </si>
  <si>
    <t>027-87851759</t>
  </si>
  <si>
    <t>武汉鸿劲金属铝业有限公司</t>
  </si>
  <si>
    <t>91420115086626660U</t>
  </si>
  <si>
    <t>有色金属合金制造</t>
  </si>
  <si>
    <t>HT0127303010220230321006</t>
  </si>
  <si>
    <t>SKD2023LP2001-08</t>
  </si>
  <si>
    <t>卢绍铿</t>
  </si>
  <si>
    <t>027-81970695</t>
  </si>
  <si>
    <t>武汉汇多互动信息技术有限公司</t>
  </si>
  <si>
    <t>91420100MA4KMBBE7D</t>
  </si>
  <si>
    <t>HT0127303012720230329003</t>
  </si>
  <si>
    <t>SKD2023LP2001-22</t>
  </si>
  <si>
    <t>张翠历</t>
  </si>
  <si>
    <t>武汉市多比特信息科技有限公司</t>
  </si>
  <si>
    <t>91420100303579435X</t>
  </si>
  <si>
    <t>HT0127303012720230329001</t>
  </si>
  <si>
    <t>SKD2023LP2001-19</t>
  </si>
  <si>
    <t>武汉市腾亚科技有限公司</t>
  </si>
  <si>
    <t>91420111751839827U</t>
  </si>
  <si>
    <t>HT0127303010220230321008</t>
  </si>
  <si>
    <t>SKD2023LP2001-23</t>
  </si>
  <si>
    <t>刘雅琴</t>
  </si>
  <si>
    <t>武汉无线飞翔科技有限公司</t>
  </si>
  <si>
    <t>91420100685441799W</t>
  </si>
  <si>
    <t>HT0127303010920230327001</t>
  </si>
  <si>
    <t>SKD2023LP2001-04</t>
  </si>
  <si>
    <t>张杨</t>
  </si>
  <si>
    <t>武汉元光科技有限公司</t>
  </si>
  <si>
    <t>914201006983443814</t>
  </si>
  <si>
    <t>HT0127303010220230328001</t>
  </si>
  <si>
    <t>SKD2023LP2001-24</t>
  </si>
  <si>
    <t>孙熙</t>
  </si>
  <si>
    <t>027-87209066</t>
  </si>
  <si>
    <t>武汉指娱互动信息技术有限公司</t>
  </si>
  <si>
    <t>91420100303750116J</t>
  </si>
  <si>
    <t>支撑软件开发</t>
  </si>
  <si>
    <t>HT0127303010220230329003</t>
  </si>
  <si>
    <t>SKD2023LP2001-21</t>
  </si>
  <si>
    <t>HT0127303010220230612001</t>
  </si>
  <si>
    <t>SKD2023LP2001-43</t>
  </si>
  <si>
    <t>武汉旭思科技有限公司</t>
  </si>
  <si>
    <t>9142010659451741XF</t>
  </si>
  <si>
    <t>防洪除涝设施管理</t>
  </si>
  <si>
    <t>HT0127303010220230619001</t>
  </si>
  <si>
    <t>SKD2023LP2001-42</t>
  </si>
  <si>
    <t>祁亚梅</t>
  </si>
  <si>
    <t>武汉天恒信息技术有限公司</t>
  </si>
  <si>
    <t>91420100771381737D</t>
  </si>
  <si>
    <t>HT0127303010920230625001</t>
  </si>
  <si>
    <t>SKD2023LP2001-41</t>
  </si>
  <si>
    <t>张一飞</t>
  </si>
  <si>
    <t>艾普工华科技（武汉）有限公司</t>
  </si>
  <si>
    <t>91420100591057876X</t>
  </si>
  <si>
    <t>HT0127303010220230626003</t>
  </si>
  <si>
    <t>SKD2023LP2001-30</t>
  </si>
  <si>
    <t>刘希</t>
  </si>
  <si>
    <t>028-87998208</t>
  </si>
  <si>
    <t>湖北楚创高科农业有限公司</t>
  </si>
  <si>
    <t>914201007282643166</t>
  </si>
  <si>
    <t>农、林、牧、渔业</t>
  </si>
  <si>
    <t>HT0127303010220230629003</t>
  </si>
  <si>
    <t>SKD2023LP2001-31</t>
  </si>
  <si>
    <t>黄岭</t>
  </si>
  <si>
    <t>027-87227181</t>
  </si>
  <si>
    <t>湖北金拓维信息技术有限公司</t>
  </si>
  <si>
    <t>91420100568362119R</t>
  </si>
  <si>
    <t>HT0127303011620230625001</t>
  </si>
  <si>
    <t>SKD2023LP2001-32</t>
  </si>
  <si>
    <t>刘诗雄</t>
  </si>
  <si>
    <t>027-81363439</t>
  </si>
  <si>
    <t>武汉飞沃科技有限公司</t>
  </si>
  <si>
    <t>91420100597903391W</t>
  </si>
  <si>
    <t>HT0127303010220230619003</t>
  </si>
  <si>
    <t>SKD2023LP2001-37</t>
  </si>
  <si>
    <t>陈志刚</t>
  </si>
  <si>
    <t>027-88513327</t>
  </si>
  <si>
    <t>湖北益健堂科技股份有限公司</t>
  </si>
  <si>
    <t>91420100771357198Q</t>
  </si>
  <si>
    <t>医疗器械制造</t>
  </si>
  <si>
    <t>HT0127303010220230626001</t>
  </si>
  <si>
    <t>SKD2023LP2001-33</t>
  </si>
  <si>
    <t>冯勇华</t>
  </si>
  <si>
    <t>027-83771580</t>
  </si>
  <si>
    <t>武汉飞米精工科技有限公司</t>
  </si>
  <si>
    <t>91420100MA4KW6GX55</t>
  </si>
  <si>
    <t>其他金属工具制造</t>
  </si>
  <si>
    <t>HT0127303010920230627001</t>
  </si>
  <si>
    <t>SKD2023LP2001-36</t>
  </si>
  <si>
    <t>汪翔</t>
  </si>
  <si>
    <t>武汉南华工业设备工程股份有限公司</t>
  </si>
  <si>
    <t>91420100271931149J</t>
  </si>
  <si>
    <t>船用配套设备制造</t>
  </si>
  <si>
    <t>HT0127303010220230625001</t>
  </si>
  <si>
    <t>SKD2023LP2001-40</t>
  </si>
  <si>
    <t>汪浩</t>
  </si>
  <si>
    <t>鸣飞伟业技术有限公司</t>
  </si>
  <si>
    <t>91420106303412168C</t>
  </si>
  <si>
    <t>HT0127303010220230625004</t>
  </si>
  <si>
    <t>SKD2023LP2001-34</t>
  </si>
  <si>
    <t>王强</t>
  </si>
  <si>
    <t>027-67880969</t>
  </si>
  <si>
    <t>武汉客车制造股份有限公司</t>
  </si>
  <si>
    <t>91420000300072452F</t>
  </si>
  <si>
    <t>汽车制造</t>
  </si>
  <si>
    <t>HT0127303010220230627002</t>
  </si>
  <si>
    <t>SKD2023LP2001-38</t>
  </si>
  <si>
    <t>余利阳</t>
  </si>
  <si>
    <t>武汉立世达电力科技有限公司</t>
  </si>
  <si>
    <t>91420111594503990W</t>
  </si>
  <si>
    <t>HT0127303010920230628001</t>
  </si>
  <si>
    <t>SKD2023LP2001-39</t>
  </si>
  <si>
    <t>周跃</t>
  </si>
  <si>
    <t>武汉智云集思技术有限公司</t>
  </si>
  <si>
    <t>91420111MA4KU2PN9B</t>
  </si>
  <si>
    <t>HT0127303010220230627001</t>
  </si>
  <si>
    <t>SKD2023LP2001-44</t>
  </si>
  <si>
    <t>万碧涛</t>
  </si>
  <si>
    <t>027-59314665</t>
  </si>
  <si>
    <t>语联网（武汉)信息技术有限公司</t>
  </si>
  <si>
    <t>914201006695305722</t>
  </si>
  <si>
    <t>信息技术服务</t>
  </si>
  <si>
    <t>HT0127303012720230629003</t>
  </si>
  <si>
    <t>SKD2023LP2001-45</t>
  </si>
  <si>
    <t>何恩培</t>
  </si>
  <si>
    <t>027-59738888</t>
  </si>
  <si>
    <t>武汉数码刀医疗有限公司</t>
  </si>
  <si>
    <t>914201157924319327</t>
  </si>
  <si>
    <t>医疗诊断、监护及治疗设备制造</t>
  </si>
  <si>
    <t>HT0127303010220230712001</t>
  </si>
  <si>
    <t>SKD2023LP2001-46</t>
  </si>
  <si>
    <t>胡兰兰</t>
  </si>
  <si>
    <t>027-59719198</t>
  </si>
  <si>
    <t>武汉奋进智能机器有限公司</t>
  </si>
  <si>
    <t>914201003033366603</t>
  </si>
  <si>
    <t>其他机械和设备修理业</t>
  </si>
  <si>
    <t>HT0127303010220230515005</t>
  </si>
  <si>
    <t>SKD2023LP2001-59</t>
  </si>
  <si>
    <t>徐击水</t>
  </si>
  <si>
    <t>027-86699335</t>
  </si>
  <si>
    <t>武汉物易云通网络科技有限公司</t>
  </si>
  <si>
    <t>91420100333615572U</t>
  </si>
  <si>
    <t>HT0127303010220230920002</t>
  </si>
  <si>
    <t>SKD2023LP2001-51</t>
  </si>
  <si>
    <t>胡安逸</t>
  </si>
  <si>
    <t>武汉博联特科技有限公司</t>
  </si>
  <si>
    <t>91420100094662071X</t>
  </si>
  <si>
    <t>HT0127303010220231218001</t>
  </si>
  <si>
    <t>SKD2023LP2001-63</t>
  </si>
  <si>
    <t>鲍禹南</t>
  </si>
  <si>
    <t>027-59712173</t>
  </si>
  <si>
    <t>武汉昱铭通讯科技有限公司</t>
  </si>
  <si>
    <t>914201003035104890</t>
  </si>
  <si>
    <t>工商银行湖北自贸试验区武汉片区分行</t>
  </si>
  <si>
    <t>0320201405-2023年(自贸)字01097号</t>
  </si>
  <si>
    <t>WTDBH0320201405-2023年(自贸)字01097号</t>
  </si>
  <si>
    <t>肖辉</t>
  </si>
  <si>
    <t>武汉楚誉科技股份有限公司</t>
  </si>
  <si>
    <t>91420100792406593Y</t>
  </si>
  <si>
    <t>0320201405-2023年(自贸)字01181号</t>
  </si>
  <si>
    <t>WTDBH0320201405-2023年(自贸)字01181号</t>
  </si>
  <si>
    <t>胡涛</t>
  </si>
  <si>
    <t>027-87745111</t>
  </si>
  <si>
    <t>0320201405-2023年(自贸)字01177号</t>
  </si>
  <si>
    <t>WTDBH0320201405-2023年(自贸)字01177号</t>
  </si>
  <si>
    <t>武汉朗和怡家环境系统工程技术有限公司</t>
  </si>
  <si>
    <t>91420100MA4KQ4806F</t>
  </si>
  <si>
    <t>零售业</t>
  </si>
  <si>
    <t>工商银行武汉分行</t>
  </si>
  <si>
    <t>320290002273790</t>
  </si>
  <si>
    <t>SKD2023LP0803-02</t>
  </si>
  <si>
    <t>陈鲜丽</t>
  </si>
  <si>
    <t>湖北省道达建筑劳务有限公司</t>
  </si>
  <si>
    <t>91420100303362383P</t>
  </si>
  <si>
    <t>建筑业</t>
  </si>
  <si>
    <t>320290004239686</t>
  </si>
  <si>
    <t>SKD2023LP0803-04</t>
  </si>
  <si>
    <t>张家枫</t>
  </si>
  <si>
    <t>027-87689063</t>
  </si>
  <si>
    <t>湖北中钢联冶金工程有限公司</t>
  </si>
  <si>
    <t>91420103578264184T</t>
  </si>
  <si>
    <t>其他未列明建筑业</t>
  </si>
  <si>
    <t>HT0127303010220230822002</t>
  </si>
  <si>
    <t>SKD2023LP2001-54</t>
  </si>
  <si>
    <t>金巍</t>
  </si>
  <si>
    <t>武汉鲸禾科技有限公司</t>
  </si>
  <si>
    <t>91420100MA4K2YUN5G</t>
  </si>
  <si>
    <t>其他软件开发</t>
  </si>
  <si>
    <t>IR2308250000097</t>
  </si>
  <si>
    <t>SKD2023180-1</t>
  </si>
  <si>
    <t>李志</t>
  </si>
  <si>
    <t>027-88111061</t>
  </si>
  <si>
    <t>武汉卓成节能科技股份有限公司</t>
  </si>
  <si>
    <t>914201007447582360</t>
  </si>
  <si>
    <t>HT0127303010220230912002</t>
  </si>
  <si>
    <t>SKD2023LP2001-48</t>
  </si>
  <si>
    <t>张志云</t>
  </si>
  <si>
    <t>湖北英瑞德信息技术有限公司</t>
  </si>
  <si>
    <t>91420100594542527E</t>
  </si>
  <si>
    <t>HT0127303010220230907001</t>
  </si>
  <si>
    <t>SKD2023LP2001-56</t>
  </si>
  <si>
    <t>周俊</t>
  </si>
  <si>
    <t>武汉精臣智慧标识科技有限公司</t>
  </si>
  <si>
    <t>91420111MA4KW8084X</t>
  </si>
  <si>
    <t>其他未列明制造业</t>
  </si>
  <si>
    <t>光大银行武汉分行</t>
  </si>
  <si>
    <t>武光青山GSJK20232006</t>
  </si>
  <si>
    <t>SKD2023211-1</t>
  </si>
  <si>
    <t>柳雄</t>
  </si>
  <si>
    <t>湖北省港路勘测设计咨询有限公司</t>
  </si>
  <si>
    <t>91420105737945180D</t>
  </si>
  <si>
    <t>社会经济咨询</t>
  </si>
  <si>
    <t>武光江岸GSJK20230048</t>
  </si>
  <si>
    <t>SKD2023190-01</t>
  </si>
  <si>
    <t>刘鹏程</t>
  </si>
  <si>
    <t>毕昇云（武汉）信息技术有限公司</t>
  </si>
  <si>
    <t>91420103MA4KY8F64X</t>
  </si>
  <si>
    <t>HT0127303010220230919001</t>
  </si>
  <si>
    <t>SKD2023LP2001-49</t>
  </si>
  <si>
    <t>熊婷</t>
  </si>
  <si>
    <t>武汉诺安药业有限公司</t>
  </si>
  <si>
    <t>9142010078317126XR</t>
  </si>
  <si>
    <t>卫生材料及医药用品制造</t>
  </si>
  <si>
    <t>HT0127303010220230928002</t>
  </si>
  <si>
    <t>SKD2023LP2001-55</t>
  </si>
  <si>
    <t>曾辉</t>
  </si>
  <si>
    <t>武汉安保通科技有限公司</t>
  </si>
  <si>
    <t>91420111MA4KN0JQ13</t>
  </si>
  <si>
    <t>光大银行书城路支行</t>
  </si>
  <si>
    <t>武光书城GSJK20230912</t>
  </si>
  <si>
    <t>SKD2023234-1</t>
  </si>
  <si>
    <t>朱武振</t>
  </si>
  <si>
    <t>武汉开明高新科技有限公司</t>
  </si>
  <si>
    <t>91420111758179067T</t>
  </si>
  <si>
    <t>HT0127303010220230913004</t>
  </si>
  <si>
    <t>SKD2023LP2001-50</t>
  </si>
  <si>
    <t>林全意</t>
  </si>
  <si>
    <t>027-86525297</t>
  </si>
  <si>
    <t>湖北炬创环境艺术工程有限公司</t>
  </si>
  <si>
    <t>91420105688824808H</t>
  </si>
  <si>
    <t>公共建筑装饰和装修</t>
  </si>
  <si>
    <t>C2023借201009270002</t>
  </si>
  <si>
    <t>SKD2023LP0901-01</t>
  </si>
  <si>
    <t>魏惠</t>
  </si>
  <si>
    <t>武汉光驰教育科技股份有限公司</t>
  </si>
  <si>
    <t>91420100792429867E</t>
  </si>
  <si>
    <t>HT0127303010920230922002</t>
  </si>
  <si>
    <t>SKD2023LP2001-52</t>
  </si>
  <si>
    <t>陈逸云</t>
  </si>
  <si>
    <t>武汉疏能新材料有限公司</t>
  </si>
  <si>
    <t>91420107MA4KWGRX2C</t>
  </si>
  <si>
    <t>青山区</t>
  </si>
  <si>
    <t>技术推广和应用服务业</t>
  </si>
  <si>
    <t>127HT2023307964</t>
  </si>
  <si>
    <t>SKD2023177-01</t>
  </si>
  <si>
    <t>陈智</t>
  </si>
  <si>
    <t>武汉显捷电子有限公司</t>
  </si>
  <si>
    <t>91420105751809994J</t>
  </si>
  <si>
    <t>汽车零部件及配件制造</t>
  </si>
  <si>
    <t>武光汉阳GSJK20230024</t>
  </si>
  <si>
    <t>SKD2023237-01</t>
  </si>
  <si>
    <t>严杰辉</t>
  </si>
  <si>
    <t>武汉曙光汽车附件有限公司</t>
  </si>
  <si>
    <t>9142010077135494XC</t>
  </si>
  <si>
    <t>汽车旧车零售</t>
  </si>
  <si>
    <t>HT0127303012220230927001</t>
  </si>
  <si>
    <t>SKD2023LP2001-53</t>
  </si>
  <si>
    <t>何家伟</t>
  </si>
  <si>
    <t>027-87413285</t>
  </si>
  <si>
    <t>车城智能装备（武汉）有限公司</t>
  </si>
  <si>
    <t>91420114086615654R</t>
  </si>
  <si>
    <t>其他未列明通用设备制造业</t>
  </si>
  <si>
    <t>农业银行武汉青山支行</t>
  </si>
  <si>
    <t>42010120230008406</t>
  </si>
  <si>
    <t>SKD2023215-01</t>
  </si>
  <si>
    <t>余英</t>
  </si>
  <si>
    <t>租赁和商务服务业</t>
  </si>
  <si>
    <t>湖北晶锐达电子科技有限公司</t>
  </si>
  <si>
    <t>914201000950046955</t>
  </si>
  <si>
    <t>显示器件制造</t>
  </si>
  <si>
    <t>湖北银行武汉光谷支行</t>
  </si>
  <si>
    <t>C2023借201510110001</t>
  </si>
  <si>
    <t>SKD2023274-01</t>
  </si>
  <si>
    <t>向丹莉</t>
  </si>
  <si>
    <t>武汉普宇科技有限公司</t>
  </si>
  <si>
    <t>91420111081983597N</t>
  </si>
  <si>
    <t>农业银行黄陂支行</t>
  </si>
  <si>
    <t>42010120230008781</t>
  </si>
  <si>
    <t>SKD2023264-01</t>
  </si>
  <si>
    <t>舒先年</t>
  </si>
  <si>
    <t>慧生活信息技术有限公司</t>
  </si>
  <si>
    <t>91420106MA4KYN0R1K</t>
  </si>
  <si>
    <t>华夏银行武汉分行</t>
  </si>
  <si>
    <t>WHZX4310120230003</t>
  </si>
  <si>
    <t>SKD2023299-1</t>
  </si>
  <si>
    <t>杨炘璋</t>
  </si>
  <si>
    <t>武汉国信映盛互动技术有限公司</t>
  </si>
  <si>
    <t>914201005720374316</t>
  </si>
  <si>
    <t>湖北银行武汉长江新区支行</t>
  </si>
  <si>
    <t>C2023借201711100001</t>
  </si>
  <si>
    <t>SKD2023LP1101-01</t>
  </si>
  <si>
    <t>田莉霞</t>
  </si>
  <si>
    <t>武汉卓能电气有限公司</t>
  </si>
  <si>
    <t>914201115749138022</t>
  </si>
  <si>
    <t>电子元器件与机电组件设备制造</t>
  </si>
  <si>
    <t>HT2023110700000006</t>
  </si>
  <si>
    <t>SKD2023240-01</t>
  </si>
  <si>
    <t>张露萍</t>
  </si>
  <si>
    <t>武汉江扬环境科技股份有限公司</t>
  </si>
  <si>
    <t>91420115300012441R</t>
  </si>
  <si>
    <t>水污染治理</t>
  </si>
  <si>
    <t>XWHT07BK000AXO</t>
  </si>
  <si>
    <t>SKD2023305-01</t>
  </si>
  <si>
    <t>荣春献</t>
  </si>
  <si>
    <t>武汉博润通文化科技股份有限公司</t>
  </si>
  <si>
    <t>914201005519771412</t>
  </si>
  <si>
    <t>专业技术服务业</t>
  </si>
  <si>
    <t>农业银行湖北自贸试验区武汉片区分行</t>
  </si>
  <si>
    <t>42010120230009480</t>
  </si>
  <si>
    <t>SKD2023247-1</t>
  </si>
  <si>
    <t>桂彩虹</t>
  </si>
  <si>
    <t>武汉宏利达机电工程有限公司</t>
  </si>
  <si>
    <t>91420103771373139K</t>
  </si>
  <si>
    <t>建筑安装业</t>
  </si>
  <si>
    <t>汉口银行洪山支行</t>
  </si>
  <si>
    <t>HT2023110300000023</t>
  </si>
  <si>
    <t>SKD2023296-01</t>
  </si>
  <si>
    <t>熊汉荣</t>
  </si>
  <si>
    <t>湖北兆元科技有限公司</t>
  </si>
  <si>
    <t>91420100MA4KTW8N76</t>
  </si>
  <si>
    <t>武光东湖GSJK20230072</t>
  </si>
  <si>
    <t>SKD2023228-01</t>
  </si>
  <si>
    <t>熊喜林</t>
  </si>
  <si>
    <t>武汉万昌机电设备有限公司</t>
  </si>
  <si>
    <t>91420112744774199Q</t>
  </si>
  <si>
    <t>变压器、整流器和电感器制造</t>
  </si>
  <si>
    <t>湖北银行武汉东西湖支行</t>
  </si>
  <si>
    <t>C2023借200109200002</t>
  </si>
  <si>
    <t>SKD2023LP1101-02</t>
  </si>
  <si>
    <t>张洁</t>
  </si>
  <si>
    <t>武汉市泮水碳素制品有限公司</t>
  </si>
  <si>
    <t>91420107MA4KUF621J</t>
  </si>
  <si>
    <t>石墨及碳素制品制造</t>
  </si>
  <si>
    <t>127HT2023393923</t>
  </si>
  <si>
    <t>SKD2023322-01</t>
  </si>
  <si>
    <t>卢俊豪</t>
  </si>
  <si>
    <t>C2023借201111210001</t>
  </si>
  <si>
    <t>SKD2023223-01</t>
  </si>
  <si>
    <t>武汉欣远自控工程有限公司</t>
  </si>
  <si>
    <t>914201027179076468</t>
  </si>
  <si>
    <t>电气工程及其自动化</t>
  </si>
  <si>
    <t>湖北银行长江新区支行</t>
  </si>
  <si>
    <t>C2023借201712220002</t>
  </si>
  <si>
    <t>SKD2023350-01</t>
  </si>
  <si>
    <t>吴小丽</t>
  </si>
  <si>
    <t>武汉华瑞伏安电力科技有限公司</t>
  </si>
  <si>
    <t>91420100MA49FNDC81</t>
  </si>
  <si>
    <t>电子测量仪器制造</t>
  </si>
  <si>
    <t>HT0127303010220231214001</t>
  </si>
  <si>
    <t>SKD2023LP2001-62</t>
  </si>
  <si>
    <t>孙璟</t>
  </si>
  <si>
    <t>HT0127303010220231215001</t>
  </si>
  <si>
    <t>SKD2023LP2001-60</t>
  </si>
  <si>
    <t>武汉仕云科技有限公司</t>
  </si>
  <si>
    <t>91420100MA4KUWMP8U</t>
  </si>
  <si>
    <t>其他电子设备制造</t>
  </si>
  <si>
    <t>HT0127303010220231222001</t>
  </si>
  <si>
    <t>SKD2023LP2001-61</t>
  </si>
  <si>
    <t>彭玲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</si>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</sst>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yyyy/m/d;@"/>
    <numFmt numFmtId="178" formatCode="0.0000_ "/>
    <numFmt numFmtId="179" formatCode="0.0%"/>
  </numFmts>
  <fonts count="30"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charset val="134"/>
    </font>
    <font>
      <sz val="12"/>
      <name val="仿宋"/>
      <charset val="134"/>
    </font>
    <font>
      <sz val="18"/>
      <name val="仿宋"/>
      <charset val="134"/>
    </font>
    <font>
      <sz val="14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0" fontId="8" fillId="0" borderId="5" xfId="3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178" fontId="8" fillId="0" borderId="5" xfId="0" applyNumberFormat="1" applyFont="1" applyFill="1" applyBorder="1" applyAlignment="1">
      <alignment horizontal="center" vertical="center" wrapText="1"/>
    </xf>
    <xf numFmtId="178" fontId="8" fillId="0" borderId="6" xfId="0" applyNumberFormat="1" applyFont="1" applyFill="1" applyBorder="1" applyAlignment="1" applyProtection="1">
      <alignment horizontal="center" vertical="center" wrapText="1"/>
    </xf>
    <xf numFmtId="179" fontId="8" fillId="0" borderId="5" xfId="3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" fontId="8" fillId="0" borderId="3" xfId="0" applyNumberFormat="1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 wrapText="1"/>
    </xf>
    <xf numFmtId="177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10" fontId="8" fillId="0" borderId="10" xfId="3" applyNumberFormat="1" applyFont="1" applyFill="1" applyBorder="1" applyAlignment="1">
      <alignment horizontal="center" vertical="center"/>
    </xf>
    <xf numFmtId="178" fontId="8" fillId="0" borderId="11" xfId="0" applyNumberFormat="1" applyFont="1" applyFill="1" applyBorder="1" applyAlignment="1" applyProtection="1">
      <alignment horizontal="center" vertical="center" wrapText="1"/>
    </xf>
    <xf numFmtId="179" fontId="8" fillId="0" borderId="10" xfId="3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2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131"/>
  <sheetViews>
    <sheetView tabSelected="1" zoomScale="70" zoomScaleNormal="70" workbookViewId="0">
      <pane xSplit="4" ySplit="4" topLeftCell="E121" activePane="bottomRight" state="frozen"/>
      <selection/>
      <selection pane="topRight"/>
      <selection pane="bottomLeft"/>
      <selection pane="bottomRight" activeCell="A129" sqref="$A5:$XFD128 $A129:$XFD129"/>
    </sheetView>
  </sheetViews>
  <sheetFormatPr defaultColWidth="10.8333333333333" defaultRowHeight="13.2" customHeight="1"/>
  <cols>
    <col min="1" max="1" width="5.70833333333333" customWidth="1"/>
    <col min="2" max="2" width="6.525" style="5" customWidth="1"/>
    <col min="3" max="3" width="4.84166666666667" style="5" customWidth="1"/>
    <col min="4" max="4" width="16.2416666666667" style="5" customWidth="1"/>
    <col min="5" max="5" width="17.9583333333333" style="5" customWidth="1"/>
    <col min="6" max="6" width="16.15" style="5" customWidth="1"/>
    <col min="7" max="7" width="16.625" style="5" customWidth="1"/>
    <col min="8" max="8" width="8.49166666666667" style="5" customWidth="1"/>
    <col min="9" max="9" width="5.775" style="5" customWidth="1"/>
    <col min="10" max="10" width="10.2083333333333" style="5" customWidth="1"/>
    <col min="11" max="11" width="11.2" style="5" customWidth="1"/>
    <col min="12" max="12" width="12.0666666666667" style="5" customWidth="1"/>
    <col min="13" max="13" width="10.2833333333333" style="5" customWidth="1"/>
    <col min="14" max="14" width="11" style="5" customWidth="1"/>
    <col min="15" max="15" width="4.91666666666667" style="5" customWidth="1"/>
    <col min="16" max="16" width="5.425" style="5" customWidth="1"/>
    <col min="17" max="17" width="8.74166666666667" style="5" customWidth="1"/>
    <col min="18" max="18" width="5.91666666666667" style="5" customWidth="1"/>
    <col min="19" max="19" width="9.25833333333333" style="5" customWidth="1"/>
    <col min="20" max="20" width="14.2583333333333" style="5" customWidth="1"/>
    <col min="21" max="21" width="14.0833333333333" style="5" customWidth="1"/>
    <col min="22" max="22" width="7.01666666666667" style="5" customWidth="1"/>
    <col min="23" max="23" width="12.4333333333333" style="5" customWidth="1"/>
    <col min="24" max="24" width="12.1416666666667" customWidth="1"/>
    <col min="25" max="25" width="18.3666666666667" style="6" customWidth="1"/>
  </cols>
  <sheetData>
    <row r="1" ht="22.7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7"/>
      <c r="Y1" s="27"/>
    </row>
    <row r="2" s="1" customFormat="1" ht="23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</row>
    <row r="3" s="2" customFormat="1" ht="19" customHeight="1" spans="1:25">
      <c r="A3" s="10"/>
      <c r="B3" s="10"/>
      <c r="C3" s="11"/>
      <c r="D3" s="11"/>
      <c r="E3" s="11"/>
      <c r="F3" s="11"/>
      <c r="G3" s="10"/>
      <c r="H3" s="11"/>
      <c r="I3" s="11"/>
      <c r="J3" s="11"/>
      <c r="K3" s="11"/>
      <c r="L3" s="11"/>
      <c r="M3" s="11"/>
      <c r="N3" s="11"/>
      <c r="O3" s="10"/>
      <c r="P3" s="11"/>
      <c r="Q3" s="11"/>
      <c r="R3" s="11"/>
      <c r="S3" s="11"/>
      <c r="T3" s="10"/>
      <c r="U3" s="11"/>
      <c r="V3" s="11"/>
      <c r="W3" s="11"/>
      <c r="X3" s="20"/>
      <c r="Y3" s="29" t="s">
        <v>2</v>
      </c>
    </row>
    <row r="4" s="3" customFormat="1" ht="69" customHeight="1" spans="1:25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7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5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21" t="s">
        <v>25</v>
      </c>
      <c r="Y4" s="21" t="s">
        <v>26</v>
      </c>
    </row>
    <row r="5" s="3" customFormat="1" ht="28" customHeight="1" spans="1:25">
      <c r="A5" s="12">
        <v>1</v>
      </c>
      <c r="B5" s="14">
        <v>2</v>
      </c>
      <c r="C5" s="13" t="s">
        <v>27</v>
      </c>
      <c r="D5" s="13" t="s">
        <v>28</v>
      </c>
      <c r="E5" s="13" t="s">
        <v>29</v>
      </c>
      <c r="F5" s="13" t="s">
        <v>28</v>
      </c>
      <c r="G5" s="13" t="s">
        <v>29</v>
      </c>
      <c r="H5" s="13" t="s">
        <v>30</v>
      </c>
      <c r="I5" s="13" t="s">
        <v>31</v>
      </c>
      <c r="J5" s="13" t="s">
        <v>32</v>
      </c>
      <c r="K5" s="13" t="s">
        <v>33</v>
      </c>
      <c r="L5" s="16">
        <v>500</v>
      </c>
      <c r="M5" s="17">
        <v>44939</v>
      </c>
      <c r="N5" s="17">
        <v>45302</v>
      </c>
      <c r="O5" s="18">
        <f t="shared" ref="O5:O68" si="0">+N5-M5</f>
        <v>363</v>
      </c>
      <c r="P5" s="19">
        <v>0.046</v>
      </c>
      <c r="Q5" s="22">
        <f>5-0.027397</f>
        <v>4.972603</v>
      </c>
      <c r="R5" s="23">
        <v>0.01</v>
      </c>
      <c r="S5" s="24">
        <f t="shared" ref="S5:S68" si="1">ROUNDDOWN(L5*O5/365*1%,4)</f>
        <v>4.9726</v>
      </c>
      <c r="T5" s="13" t="s">
        <v>34</v>
      </c>
      <c r="U5" s="13" t="s">
        <v>35</v>
      </c>
      <c r="V5" s="13" t="s">
        <v>36</v>
      </c>
      <c r="W5" s="13">
        <v>18186515862</v>
      </c>
      <c r="X5" s="25">
        <v>4.9726</v>
      </c>
      <c r="Y5" s="25"/>
    </row>
    <row r="6" s="3" customFormat="1" ht="28" customHeight="1" spans="1:25">
      <c r="A6" s="12">
        <v>2</v>
      </c>
      <c r="B6" s="14">
        <v>3</v>
      </c>
      <c r="C6" s="13" t="s">
        <v>27</v>
      </c>
      <c r="D6" s="13" t="s">
        <v>37</v>
      </c>
      <c r="E6" s="13" t="s">
        <v>38</v>
      </c>
      <c r="F6" s="13" t="s">
        <v>37</v>
      </c>
      <c r="G6" s="13" t="s">
        <v>38</v>
      </c>
      <c r="H6" s="13" t="s">
        <v>39</v>
      </c>
      <c r="I6" s="13" t="s">
        <v>31</v>
      </c>
      <c r="J6" s="13" t="s">
        <v>40</v>
      </c>
      <c r="K6" s="13" t="s">
        <v>41</v>
      </c>
      <c r="L6" s="16">
        <v>150</v>
      </c>
      <c r="M6" s="17">
        <v>44944</v>
      </c>
      <c r="N6" s="17">
        <v>45308</v>
      </c>
      <c r="O6" s="18">
        <f t="shared" si="0"/>
        <v>364</v>
      </c>
      <c r="P6" s="19">
        <v>0.045</v>
      </c>
      <c r="Q6" s="22">
        <f>1.5-0.00411</f>
        <v>1.49589</v>
      </c>
      <c r="R6" s="23">
        <v>0.01</v>
      </c>
      <c r="S6" s="24">
        <f t="shared" si="1"/>
        <v>1.4958</v>
      </c>
      <c r="T6" s="13" t="s">
        <v>42</v>
      </c>
      <c r="U6" s="13" t="s">
        <v>43</v>
      </c>
      <c r="V6" s="13" t="s">
        <v>44</v>
      </c>
      <c r="W6" s="13">
        <v>13871041701</v>
      </c>
      <c r="X6" s="25">
        <v>1.4958</v>
      </c>
      <c r="Y6" s="25"/>
    </row>
    <row r="7" s="3" customFormat="1" ht="28" customHeight="1" spans="1:25">
      <c r="A7" s="12">
        <v>3</v>
      </c>
      <c r="B7" s="14">
        <v>5</v>
      </c>
      <c r="C7" s="13" t="s">
        <v>27</v>
      </c>
      <c r="D7" s="13" t="s">
        <v>45</v>
      </c>
      <c r="E7" s="13" t="s">
        <v>46</v>
      </c>
      <c r="F7" s="13" t="s">
        <v>45</v>
      </c>
      <c r="G7" s="13" t="s">
        <v>46</v>
      </c>
      <c r="H7" s="13" t="s">
        <v>47</v>
      </c>
      <c r="I7" s="13" t="s">
        <v>31</v>
      </c>
      <c r="J7" s="13" t="s">
        <v>48</v>
      </c>
      <c r="K7" s="13" t="s">
        <v>49</v>
      </c>
      <c r="L7" s="16">
        <v>500</v>
      </c>
      <c r="M7" s="17">
        <v>44979</v>
      </c>
      <c r="N7" s="17">
        <v>45343</v>
      </c>
      <c r="O7" s="18">
        <f t="shared" si="0"/>
        <v>364</v>
      </c>
      <c r="P7" s="19">
        <v>0.0395</v>
      </c>
      <c r="Q7" s="22">
        <f>5-0.013699</f>
        <v>4.986301</v>
      </c>
      <c r="R7" s="23">
        <v>0.01</v>
      </c>
      <c r="S7" s="24">
        <f t="shared" si="1"/>
        <v>4.9863</v>
      </c>
      <c r="T7" s="13" t="s">
        <v>50</v>
      </c>
      <c r="U7" s="13" t="s">
        <v>51</v>
      </c>
      <c r="V7" s="13" t="s">
        <v>52</v>
      </c>
      <c r="W7" s="13">
        <v>15387136611</v>
      </c>
      <c r="X7" s="25">
        <v>4.9863</v>
      </c>
      <c r="Y7" s="25"/>
    </row>
    <row r="8" s="3" customFormat="1" ht="28" customHeight="1" spans="1:25">
      <c r="A8" s="12">
        <v>4</v>
      </c>
      <c r="B8" s="14">
        <v>7</v>
      </c>
      <c r="C8" s="13" t="s">
        <v>27</v>
      </c>
      <c r="D8" s="13" t="s">
        <v>53</v>
      </c>
      <c r="E8" s="13" t="s">
        <v>54</v>
      </c>
      <c r="F8" s="13" t="s">
        <v>53</v>
      </c>
      <c r="G8" s="13" t="s">
        <v>54</v>
      </c>
      <c r="H8" s="13" t="s">
        <v>39</v>
      </c>
      <c r="I8" s="13" t="s">
        <v>31</v>
      </c>
      <c r="J8" s="13" t="s">
        <v>55</v>
      </c>
      <c r="K8" s="13" t="s">
        <v>56</v>
      </c>
      <c r="L8" s="16">
        <v>500</v>
      </c>
      <c r="M8" s="17">
        <v>44999</v>
      </c>
      <c r="N8" s="17">
        <v>45364</v>
      </c>
      <c r="O8" s="18">
        <f t="shared" si="0"/>
        <v>365</v>
      </c>
      <c r="P8" s="19">
        <v>0.038</v>
      </c>
      <c r="Q8" s="22">
        <v>5</v>
      </c>
      <c r="R8" s="23">
        <v>0.01</v>
      </c>
      <c r="S8" s="24">
        <f t="shared" si="1"/>
        <v>5</v>
      </c>
      <c r="T8" s="13" t="s">
        <v>57</v>
      </c>
      <c r="U8" s="13" t="s">
        <v>58</v>
      </c>
      <c r="V8" s="13" t="s">
        <v>59</v>
      </c>
      <c r="W8" s="13">
        <v>13886307360</v>
      </c>
      <c r="X8" s="25">
        <v>5</v>
      </c>
      <c r="Y8" s="25"/>
    </row>
    <row r="9" s="3" customFormat="1" ht="28" customHeight="1" spans="1:25">
      <c r="A9" s="12">
        <v>5</v>
      </c>
      <c r="B9" s="14">
        <v>13</v>
      </c>
      <c r="C9" s="13" t="s">
        <v>27</v>
      </c>
      <c r="D9" s="13" t="s">
        <v>60</v>
      </c>
      <c r="E9" s="13" t="s">
        <v>61</v>
      </c>
      <c r="F9" s="13" t="s">
        <v>60</v>
      </c>
      <c r="G9" s="13" t="s">
        <v>61</v>
      </c>
      <c r="H9" s="13" t="s">
        <v>62</v>
      </c>
      <c r="I9" s="13" t="s">
        <v>31</v>
      </c>
      <c r="J9" s="13" t="s">
        <v>48</v>
      </c>
      <c r="K9" s="13" t="s">
        <v>63</v>
      </c>
      <c r="L9" s="16">
        <v>500</v>
      </c>
      <c r="M9" s="17">
        <v>45016</v>
      </c>
      <c r="N9" s="17">
        <v>45383</v>
      </c>
      <c r="O9" s="18">
        <f t="shared" si="0"/>
        <v>367</v>
      </c>
      <c r="P9" s="19">
        <v>0.045</v>
      </c>
      <c r="Q9" s="22">
        <v>5</v>
      </c>
      <c r="R9" s="23">
        <v>0.01</v>
      </c>
      <c r="S9" s="24">
        <f t="shared" si="1"/>
        <v>5.0273</v>
      </c>
      <c r="T9" s="13" t="s">
        <v>64</v>
      </c>
      <c r="U9" s="13" t="s">
        <v>65</v>
      </c>
      <c r="V9" s="13" t="s">
        <v>66</v>
      </c>
      <c r="W9" s="13">
        <v>13806084861</v>
      </c>
      <c r="X9" s="25">
        <v>5</v>
      </c>
      <c r="Y9" s="25"/>
    </row>
    <row r="10" s="3" customFormat="1" ht="28" customHeight="1" spans="1:25">
      <c r="A10" s="12">
        <v>6</v>
      </c>
      <c r="B10" s="14">
        <v>14</v>
      </c>
      <c r="C10" s="13" t="s">
        <v>27</v>
      </c>
      <c r="D10" s="13" t="s">
        <v>67</v>
      </c>
      <c r="E10" s="13" t="s">
        <v>68</v>
      </c>
      <c r="F10" s="13" t="s">
        <v>67</v>
      </c>
      <c r="G10" s="13" t="s">
        <v>68</v>
      </c>
      <c r="H10" s="13" t="s">
        <v>62</v>
      </c>
      <c r="I10" s="13" t="s">
        <v>31</v>
      </c>
      <c r="J10" s="13" t="s">
        <v>69</v>
      </c>
      <c r="K10" s="13" t="s">
        <v>63</v>
      </c>
      <c r="L10" s="16">
        <v>600</v>
      </c>
      <c r="M10" s="17">
        <v>45016</v>
      </c>
      <c r="N10" s="17">
        <v>45383</v>
      </c>
      <c r="O10" s="18">
        <f t="shared" si="0"/>
        <v>367</v>
      </c>
      <c r="P10" s="19">
        <v>0.0435</v>
      </c>
      <c r="Q10" s="22">
        <v>6</v>
      </c>
      <c r="R10" s="23">
        <v>0.01</v>
      </c>
      <c r="S10" s="24">
        <f t="shared" si="1"/>
        <v>6.0328</v>
      </c>
      <c r="T10" s="13" t="s">
        <v>70</v>
      </c>
      <c r="U10" s="13" t="s">
        <v>71</v>
      </c>
      <c r="V10" s="13" t="s">
        <v>72</v>
      </c>
      <c r="W10" s="13">
        <v>13707160192</v>
      </c>
      <c r="X10" s="26">
        <v>5</v>
      </c>
      <c r="Y10" s="25"/>
    </row>
    <row r="11" s="3" customFormat="1" ht="28" customHeight="1" spans="1:25">
      <c r="A11" s="12">
        <v>7</v>
      </c>
      <c r="B11" s="14">
        <v>16</v>
      </c>
      <c r="C11" s="13" t="s">
        <v>27</v>
      </c>
      <c r="D11" s="13" t="s">
        <v>45</v>
      </c>
      <c r="E11" s="13" t="s">
        <v>46</v>
      </c>
      <c r="F11" s="13" t="s">
        <v>45</v>
      </c>
      <c r="G11" s="13" t="s">
        <v>46</v>
      </c>
      <c r="H11" s="13" t="s">
        <v>47</v>
      </c>
      <c r="I11" s="13" t="s">
        <v>31</v>
      </c>
      <c r="J11" s="13" t="s">
        <v>48</v>
      </c>
      <c r="K11" s="13" t="s">
        <v>49</v>
      </c>
      <c r="L11" s="16">
        <v>100</v>
      </c>
      <c r="M11" s="17">
        <v>45044</v>
      </c>
      <c r="N11" s="17">
        <v>45344</v>
      </c>
      <c r="O11" s="18">
        <f t="shared" si="0"/>
        <v>300</v>
      </c>
      <c r="P11" s="19">
        <v>0.04</v>
      </c>
      <c r="Q11" s="22">
        <f>1-0.178082</f>
        <v>0.821918</v>
      </c>
      <c r="R11" s="23">
        <v>0.01</v>
      </c>
      <c r="S11" s="24">
        <f t="shared" si="1"/>
        <v>0.8219</v>
      </c>
      <c r="T11" s="13" t="s">
        <v>73</v>
      </c>
      <c r="U11" s="13" t="s">
        <v>74</v>
      </c>
      <c r="V11" s="13" t="s">
        <v>52</v>
      </c>
      <c r="W11" s="13">
        <v>15387136611</v>
      </c>
      <c r="X11" s="25">
        <v>0.8219</v>
      </c>
      <c r="Y11" s="25"/>
    </row>
    <row r="12" s="3" customFormat="1" ht="28" customHeight="1" spans="1:25">
      <c r="A12" s="12">
        <v>8</v>
      </c>
      <c r="B12" s="14">
        <v>18</v>
      </c>
      <c r="C12" s="13" t="s">
        <v>27</v>
      </c>
      <c r="D12" s="13" t="s">
        <v>75</v>
      </c>
      <c r="E12" s="13" t="s">
        <v>76</v>
      </c>
      <c r="F12" s="13" t="s">
        <v>75</v>
      </c>
      <c r="G12" s="13" t="s">
        <v>76</v>
      </c>
      <c r="H12" s="13" t="s">
        <v>30</v>
      </c>
      <c r="I12" s="13" t="s">
        <v>31</v>
      </c>
      <c r="J12" s="13" t="s">
        <v>77</v>
      </c>
      <c r="K12" s="13" t="s">
        <v>33</v>
      </c>
      <c r="L12" s="16">
        <v>300</v>
      </c>
      <c r="M12" s="17">
        <v>45057</v>
      </c>
      <c r="N12" s="17">
        <v>45422</v>
      </c>
      <c r="O12" s="18">
        <f t="shared" si="0"/>
        <v>365</v>
      </c>
      <c r="P12" s="19">
        <v>0.046</v>
      </c>
      <c r="Q12" s="22">
        <v>3</v>
      </c>
      <c r="R12" s="23">
        <v>0.01</v>
      </c>
      <c r="S12" s="24">
        <f t="shared" si="1"/>
        <v>3</v>
      </c>
      <c r="T12" s="13" t="s">
        <v>78</v>
      </c>
      <c r="U12" s="13" t="s">
        <v>79</v>
      </c>
      <c r="V12" s="13" t="s">
        <v>80</v>
      </c>
      <c r="W12" s="13">
        <v>18971442068</v>
      </c>
      <c r="X12" s="25">
        <v>3</v>
      </c>
      <c r="Y12" s="25"/>
    </row>
    <row r="13" s="3" customFormat="1" ht="28" customHeight="1" spans="1:25">
      <c r="A13" s="12">
        <v>9</v>
      </c>
      <c r="B13" s="14">
        <v>20</v>
      </c>
      <c r="C13" s="13" t="s">
        <v>27</v>
      </c>
      <c r="D13" s="13" t="s">
        <v>81</v>
      </c>
      <c r="E13" s="13" t="s">
        <v>82</v>
      </c>
      <c r="F13" s="13" t="s">
        <v>81</v>
      </c>
      <c r="G13" s="13" t="s">
        <v>82</v>
      </c>
      <c r="H13" s="13" t="s">
        <v>39</v>
      </c>
      <c r="I13" s="13" t="s">
        <v>31</v>
      </c>
      <c r="J13" s="13" t="s">
        <v>83</v>
      </c>
      <c r="K13" s="13" t="s">
        <v>84</v>
      </c>
      <c r="L13" s="16">
        <v>500</v>
      </c>
      <c r="M13" s="17">
        <v>45093</v>
      </c>
      <c r="N13" s="17">
        <v>45457</v>
      </c>
      <c r="O13" s="18">
        <f t="shared" si="0"/>
        <v>364</v>
      </c>
      <c r="P13" s="19">
        <v>0.043</v>
      </c>
      <c r="Q13" s="22">
        <f>5-0.013699</f>
        <v>4.986301</v>
      </c>
      <c r="R13" s="23">
        <v>0.01</v>
      </c>
      <c r="S13" s="24">
        <f t="shared" si="1"/>
        <v>4.9863</v>
      </c>
      <c r="T13" s="13" t="s">
        <v>85</v>
      </c>
      <c r="U13" s="13" t="s">
        <v>86</v>
      </c>
      <c r="V13" s="13" t="s">
        <v>87</v>
      </c>
      <c r="W13" s="13">
        <v>18771112611</v>
      </c>
      <c r="X13" s="25">
        <v>4.9863</v>
      </c>
      <c r="Y13" s="25"/>
    </row>
    <row r="14" s="3" customFormat="1" ht="28" customHeight="1" spans="1:25">
      <c r="A14" s="12">
        <v>10</v>
      </c>
      <c r="B14" s="14">
        <v>21</v>
      </c>
      <c r="C14" s="13" t="s">
        <v>27</v>
      </c>
      <c r="D14" s="13" t="s">
        <v>81</v>
      </c>
      <c r="E14" s="13" t="s">
        <v>82</v>
      </c>
      <c r="F14" s="13" t="s">
        <v>81</v>
      </c>
      <c r="G14" s="13" t="s">
        <v>82</v>
      </c>
      <c r="H14" s="13" t="s">
        <v>39</v>
      </c>
      <c r="I14" s="13" t="s">
        <v>31</v>
      </c>
      <c r="J14" s="13" t="s">
        <v>83</v>
      </c>
      <c r="K14" s="13" t="s">
        <v>84</v>
      </c>
      <c r="L14" s="16">
        <v>200</v>
      </c>
      <c r="M14" s="17">
        <v>45093</v>
      </c>
      <c r="N14" s="17">
        <v>45457</v>
      </c>
      <c r="O14" s="18">
        <f t="shared" si="0"/>
        <v>364</v>
      </c>
      <c r="P14" s="19">
        <v>0.043</v>
      </c>
      <c r="Q14" s="22">
        <f>2-0.005479</f>
        <v>1.994521</v>
      </c>
      <c r="R14" s="23">
        <v>0.01</v>
      </c>
      <c r="S14" s="24">
        <f t="shared" si="1"/>
        <v>1.9945</v>
      </c>
      <c r="T14" s="13" t="s">
        <v>88</v>
      </c>
      <c r="U14" s="13" t="s">
        <v>89</v>
      </c>
      <c r="V14" s="13" t="s">
        <v>87</v>
      </c>
      <c r="W14" s="13">
        <v>18771112611</v>
      </c>
      <c r="X14" s="26">
        <v>0.9972</v>
      </c>
      <c r="Y14" s="25"/>
    </row>
    <row r="15" s="3" customFormat="1" ht="28" customHeight="1" spans="1:25">
      <c r="A15" s="12">
        <v>11</v>
      </c>
      <c r="B15" s="14">
        <v>23</v>
      </c>
      <c r="C15" s="13" t="s">
        <v>27</v>
      </c>
      <c r="D15" s="13" t="s">
        <v>90</v>
      </c>
      <c r="E15" s="13" t="s">
        <v>91</v>
      </c>
      <c r="F15" s="13" t="s">
        <v>90</v>
      </c>
      <c r="G15" s="13" t="s">
        <v>91</v>
      </c>
      <c r="H15" s="13" t="s">
        <v>92</v>
      </c>
      <c r="I15" s="13" t="s">
        <v>31</v>
      </c>
      <c r="J15" s="13" t="s">
        <v>93</v>
      </c>
      <c r="K15" s="13" t="s">
        <v>49</v>
      </c>
      <c r="L15" s="16">
        <v>500</v>
      </c>
      <c r="M15" s="17">
        <v>45102</v>
      </c>
      <c r="N15" s="17">
        <v>45467</v>
      </c>
      <c r="O15" s="18">
        <f t="shared" si="0"/>
        <v>365</v>
      </c>
      <c r="P15" s="19">
        <v>0.045</v>
      </c>
      <c r="Q15" s="22">
        <v>5</v>
      </c>
      <c r="R15" s="23">
        <v>0.01</v>
      </c>
      <c r="S15" s="24">
        <f t="shared" si="1"/>
        <v>5</v>
      </c>
      <c r="T15" s="13" t="s">
        <v>94</v>
      </c>
      <c r="U15" s="13" t="s">
        <v>95</v>
      </c>
      <c r="V15" s="13" t="s">
        <v>96</v>
      </c>
      <c r="W15" s="13">
        <v>13995602333</v>
      </c>
      <c r="X15" s="25">
        <v>5</v>
      </c>
      <c r="Y15" s="25"/>
    </row>
    <row r="16" s="3" customFormat="1" ht="28" customHeight="1" spans="1:25">
      <c r="A16" s="12">
        <v>12</v>
      </c>
      <c r="B16" s="14">
        <v>24</v>
      </c>
      <c r="C16" s="13" t="s">
        <v>27</v>
      </c>
      <c r="D16" s="13" t="s">
        <v>67</v>
      </c>
      <c r="E16" s="13" t="s">
        <v>68</v>
      </c>
      <c r="F16" s="13" t="s">
        <v>67</v>
      </c>
      <c r="G16" s="13" t="s">
        <v>68</v>
      </c>
      <c r="H16" s="13" t="s">
        <v>62</v>
      </c>
      <c r="I16" s="13" t="s">
        <v>31</v>
      </c>
      <c r="J16" s="13" t="s">
        <v>69</v>
      </c>
      <c r="K16" s="13" t="s">
        <v>63</v>
      </c>
      <c r="L16" s="16">
        <v>200</v>
      </c>
      <c r="M16" s="17">
        <v>45104</v>
      </c>
      <c r="N16" s="17">
        <v>45469</v>
      </c>
      <c r="O16" s="18">
        <f t="shared" si="0"/>
        <v>365</v>
      </c>
      <c r="P16" s="19">
        <v>0.0435</v>
      </c>
      <c r="Q16" s="22">
        <v>2</v>
      </c>
      <c r="R16" s="23">
        <v>0.01</v>
      </c>
      <c r="S16" s="24">
        <f t="shared" si="1"/>
        <v>2</v>
      </c>
      <c r="T16" s="13" t="s">
        <v>97</v>
      </c>
      <c r="U16" s="13" t="s">
        <v>98</v>
      </c>
      <c r="V16" s="13" t="s">
        <v>72</v>
      </c>
      <c r="W16" s="13">
        <v>13707160192</v>
      </c>
      <c r="X16" s="26">
        <v>0</v>
      </c>
      <c r="Y16" s="30" t="s">
        <v>99</v>
      </c>
    </row>
    <row r="17" s="3" customFormat="1" ht="28" customHeight="1" spans="1:25">
      <c r="A17" s="12">
        <v>13</v>
      </c>
      <c r="B17" s="14">
        <v>25</v>
      </c>
      <c r="C17" s="13" t="s">
        <v>27</v>
      </c>
      <c r="D17" s="13" t="s">
        <v>100</v>
      </c>
      <c r="E17" s="13" t="s">
        <v>101</v>
      </c>
      <c r="F17" s="13" t="s">
        <v>100</v>
      </c>
      <c r="G17" s="13" t="s">
        <v>101</v>
      </c>
      <c r="H17" s="13" t="s">
        <v>102</v>
      </c>
      <c r="I17" s="13" t="s">
        <v>31</v>
      </c>
      <c r="J17" s="13" t="s">
        <v>103</v>
      </c>
      <c r="K17" s="13" t="s">
        <v>104</v>
      </c>
      <c r="L17" s="16">
        <v>500</v>
      </c>
      <c r="M17" s="17">
        <v>45105</v>
      </c>
      <c r="N17" s="17">
        <v>45461</v>
      </c>
      <c r="O17" s="18">
        <f t="shared" si="0"/>
        <v>356</v>
      </c>
      <c r="P17" s="19">
        <v>0.04</v>
      </c>
      <c r="Q17" s="22">
        <f>5-0.123288</f>
        <v>4.876712</v>
      </c>
      <c r="R17" s="23">
        <v>0.01</v>
      </c>
      <c r="S17" s="24">
        <f t="shared" si="1"/>
        <v>4.8767</v>
      </c>
      <c r="T17" s="13" t="s">
        <v>105</v>
      </c>
      <c r="U17" s="13" t="s">
        <v>106</v>
      </c>
      <c r="V17" s="13" t="s">
        <v>107</v>
      </c>
      <c r="W17" s="13">
        <v>18971039688</v>
      </c>
      <c r="X17" s="25">
        <v>4.8767</v>
      </c>
      <c r="Y17" s="25"/>
    </row>
    <row r="18" s="3" customFormat="1" ht="28" customHeight="1" spans="1:25">
      <c r="A18" s="12">
        <v>14</v>
      </c>
      <c r="B18" s="14">
        <v>26</v>
      </c>
      <c r="C18" s="13" t="s">
        <v>27</v>
      </c>
      <c r="D18" s="13" t="s">
        <v>108</v>
      </c>
      <c r="E18" s="13" t="s">
        <v>109</v>
      </c>
      <c r="F18" s="13" t="s">
        <v>108</v>
      </c>
      <c r="G18" s="13" t="s">
        <v>109</v>
      </c>
      <c r="H18" s="13" t="s">
        <v>30</v>
      </c>
      <c r="I18" s="13" t="s">
        <v>31</v>
      </c>
      <c r="J18" s="13" t="s">
        <v>110</v>
      </c>
      <c r="K18" s="13" t="s">
        <v>84</v>
      </c>
      <c r="L18" s="16">
        <v>400</v>
      </c>
      <c r="M18" s="17">
        <v>45106</v>
      </c>
      <c r="N18" s="17">
        <v>45471</v>
      </c>
      <c r="O18" s="18">
        <f t="shared" si="0"/>
        <v>365</v>
      </c>
      <c r="P18" s="19">
        <v>0.04</v>
      </c>
      <c r="Q18" s="22">
        <v>4</v>
      </c>
      <c r="R18" s="23">
        <v>0.01</v>
      </c>
      <c r="S18" s="24">
        <f t="shared" si="1"/>
        <v>4</v>
      </c>
      <c r="T18" s="13" t="s">
        <v>111</v>
      </c>
      <c r="U18" s="13" t="s">
        <v>112</v>
      </c>
      <c r="V18" s="13" t="s">
        <v>113</v>
      </c>
      <c r="W18" s="13">
        <v>15972010615</v>
      </c>
      <c r="X18" s="25">
        <v>4</v>
      </c>
      <c r="Y18" s="25"/>
    </row>
    <row r="19" s="3" customFormat="1" ht="28" customHeight="1" spans="1:25">
      <c r="A19" s="12">
        <v>15</v>
      </c>
      <c r="B19" s="14">
        <v>27</v>
      </c>
      <c r="C19" s="13" t="s">
        <v>27</v>
      </c>
      <c r="D19" s="13" t="s">
        <v>114</v>
      </c>
      <c r="E19" s="13" t="s">
        <v>115</v>
      </c>
      <c r="F19" s="13" t="s">
        <v>114</v>
      </c>
      <c r="G19" s="13" t="s">
        <v>115</v>
      </c>
      <c r="H19" s="13" t="s">
        <v>116</v>
      </c>
      <c r="I19" s="13" t="s">
        <v>31</v>
      </c>
      <c r="J19" s="13" t="s">
        <v>117</v>
      </c>
      <c r="K19" s="13" t="s">
        <v>118</v>
      </c>
      <c r="L19" s="16">
        <v>300</v>
      </c>
      <c r="M19" s="17">
        <v>45167</v>
      </c>
      <c r="N19" s="17">
        <v>45532</v>
      </c>
      <c r="O19" s="18">
        <f t="shared" si="0"/>
        <v>365</v>
      </c>
      <c r="P19" s="19">
        <v>0.044</v>
      </c>
      <c r="Q19" s="22">
        <v>3</v>
      </c>
      <c r="R19" s="23">
        <v>0.01</v>
      </c>
      <c r="S19" s="24">
        <f t="shared" si="1"/>
        <v>3</v>
      </c>
      <c r="T19" s="13" t="s">
        <v>119</v>
      </c>
      <c r="U19" s="13" t="s">
        <v>120</v>
      </c>
      <c r="V19" s="13" t="s">
        <v>121</v>
      </c>
      <c r="W19" s="13">
        <v>18062669511</v>
      </c>
      <c r="X19" s="25">
        <v>3</v>
      </c>
      <c r="Y19" s="25"/>
    </row>
    <row r="20" s="3" customFormat="1" ht="28" customHeight="1" spans="1:25">
      <c r="A20" s="12">
        <v>16</v>
      </c>
      <c r="B20" s="14">
        <v>28</v>
      </c>
      <c r="C20" s="13" t="s">
        <v>27</v>
      </c>
      <c r="D20" s="13" t="s">
        <v>122</v>
      </c>
      <c r="E20" s="13" t="s">
        <v>123</v>
      </c>
      <c r="F20" s="13" t="s">
        <v>122</v>
      </c>
      <c r="G20" s="13" t="s">
        <v>123</v>
      </c>
      <c r="H20" s="13" t="s">
        <v>124</v>
      </c>
      <c r="I20" s="13" t="s">
        <v>31</v>
      </c>
      <c r="J20" s="13" t="s">
        <v>125</v>
      </c>
      <c r="K20" s="13" t="s">
        <v>126</v>
      </c>
      <c r="L20" s="16">
        <v>700</v>
      </c>
      <c r="M20" s="17">
        <v>45014</v>
      </c>
      <c r="N20" s="17">
        <v>45379</v>
      </c>
      <c r="O20" s="18">
        <f t="shared" si="0"/>
        <v>365</v>
      </c>
      <c r="P20" s="19">
        <v>0.0385</v>
      </c>
      <c r="Q20" s="22">
        <v>7</v>
      </c>
      <c r="R20" s="23">
        <v>0.01</v>
      </c>
      <c r="S20" s="24">
        <f t="shared" si="1"/>
        <v>7</v>
      </c>
      <c r="T20" s="13" t="s">
        <v>127</v>
      </c>
      <c r="U20" s="13" t="s">
        <v>128</v>
      </c>
      <c r="V20" s="13" t="s">
        <v>129</v>
      </c>
      <c r="W20" s="13">
        <v>15327276997</v>
      </c>
      <c r="X20" s="25">
        <v>7</v>
      </c>
      <c r="Y20" s="25"/>
    </row>
    <row r="21" s="3" customFormat="1" ht="28" customHeight="1" spans="1:25">
      <c r="A21" s="12">
        <v>17</v>
      </c>
      <c r="B21" s="14">
        <v>29</v>
      </c>
      <c r="C21" s="13" t="s">
        <v>27</v>
      </c>
      <c r="D21" s="13" t="s">
        <v>130</v>
      </c>
      <c r="E21" s="13" t="s">
        <v>131</v>
      </c>
      <c r="F21" s="13" t="s">
        <v>130</v>
      </c>
      <c r="G21" s="13" t="s">
        <v>131</v>
      </c>
      <c r="H21" s="13" t="s">
        <v>116</v>
      </c>
      <c r="I21" s="13" t="s">
        <v>31</v>
      </c>
      <c r="J21" s="13" t="s">
        <v>132</v>
      </c>
      <c r="K21" s="13" t="s">
        <v>126</v>
      </c>
      <c r="L21" s="16">
        <v>500</v>
      </c>
      <c r="M21" s="17">
        <v>45098</v>
      </c>
      <c r="N21" s="17">
        <v>45460</v>
      </c>
      <c r="O21" s="18">
        <f t="shared" si="0"/>
        <v>362</v>
      </c>
      <c r="P21" s="19">
        <v>0.0375</v>
      </c>
      <c r="Q21" s="22">
        <f>5-0.041096</f>
        <v>4.958904</v>
      </c>
      <c r="R21" s="23">
        <v>0.01</v>
      </c>
      <c r="S21" s="24">
        <f t="shared" si="1"/>
        <v>4.9589</v>
      </c>
      <c r="T21" s="13" t="s">
        <v>133</v>
      </c>
      <c r="U21" s="13" t="s">
        <v>134</v>
      </c>
      <c r="V21" s="13" t="s">
        <v>135</v>
      </c>
      <c r="W21" s="13">
        <v>18602719550</v>
      </c>
      <c r="X21" s="25">
        <v>4.9589</v>
      </c>
      <c r="Y21" s="25"/>
    </row>
    <row r="22" s="3" customFormat="1" ht="28" customHeight="1" spans="1:25">
      <c r="A22" s="12">
        <v>18</v>
      </c>
      <c r="B22" s="14">
        <v>32</v>
      </c>
      <c r="C22" s="13" t="s">
        <v>27</v>
      </c>
      <c r="D22" s="13" t="s">
        <v>136</v>
      </c>
      <c r="E22" s="13" t="s">
        <v>137</v>
      </c>
      <c r="F22" s="13" t="s">
        <v>136</v>
      </c>
      <c r="G22" s="13" t="s">
        <v>137</v>
      </c>
      <c r="H22" s="13" t="s">
        <v>62</v>
      </c>
      <c r="I22" s="13" t="s">
        <v>31</v>
      </c>
      <c r="J22" s="13" t="s">
        <v>138</v>
      </c>
      <c r="K22" s="13" t="s">
        <v>139</v>
      </c>
      <c r="L22" s="16">
        <v>103.3089</v>
      </c>
      <c r="M22" s="17">
        <v>45015</v>
      </c>
      <c r="N22" s="17">
        <v>45381</v>
      </c>
      <c r="O22" s="18">
        <f t="shared" si="0"/>
        <v>366</v>
      </c>
      <c r="P22" s="19">
        <v>0.0495</v>
      </c>
      <c r="Q22" s="22">
        <v>1.033089</v>
      </c>
      <c r="R22" s="23">
        <v>0.01</v>
      </c>
      <c r="S22" s="24">
        <f t="shared" si="1"/>
        <v>1.0359</v>
      </c>
      <c r="T22" s="13" t="s">
        <v>140</v>
      </c>
      <c r="U22" s="13" t="s">
        <v>141</v>
      </c>
      <c r="V22" s="13" t="s">
        <v>142</v>
      </c>
      <c r="W22" s="13">
        <v>13570838631</v>
      </c>
      <c r="X22" s="25">
        <v>1.033</v>
      </c>
      <c r="Y22" s="25"/>
    </row>
    <row r="23" s="3" customFormat="1" ht="28" customHeight="1" spans="1:25">
      <c r="A23" s="12">
        <v>19</v>
      </c>
      <c r="B23" s="14">
        <v>33</v>
      </c>
      <c r="C23" s="13" t="s">
        <v>27</v>
      </c>
      <c r="D23" s="13" t="s">
        <v>136</v>
      </c>
      <c r="E23" s="13" t="s">
        <v>137</v>
      </c>
      <c r="F23" s="13" t="s">
        <v>136</v>
      </c>
      <c r="G23" s="13" t="s">
        <v>137</v>
      </c>
      <c r="H23" s="13" t="s">
        <v>62</v>
      </c>
      <c r="I23" s="13" t="s">
        <v>31</v>
      </c>
      <c r="J23" s="13" t="s">
        <v>138</v>
      </c>
      <c r="K23" s="13" t="s">
        <v>139</v>
      </c>
      <c r="L23" s="16">
        <v>196.6911</v>
      </c>
      <c r="M23" s="17">
        <v>45015</v>
      </c>
      <c r="N23" s="17">
        <v>45381</v>
      </c>
      <c r="O23" s="18">
        <f t="shared" si="0"/>
        <v>366</v>
      </c>
      <c r="P23" s="19">
        <v>0.0495</v>
      </c>
      <c r="Q23" s="22">
        <v>1.966911</v>
      </c>
      <c r="R23" s="23">
        <v>0.01</v>
      </c>
      <c r="S23" s="24">
        <f t="shared" si="1"/>
        <v>1.9722</v>
      </c>
      <c r="T23" s="13" t="s">
        <v>143</v>
      </c>
      <c r="U23" s="13" t="s">
        <v>144</v>
      </c>
      <c r="V23" s="13" t="s">
        <v>142</v>
      </c>
      <c r="W23" s="13">
        <v>13570838631</v>
      </c>
      <c r="X23" s="25">
        <v>1.9669</v>
      </c>
      <c r="Y23" s="25"/>
    </row>
    <row r="24" s="3" customFormat="1" ht="28" customHeight="1" spans="1:25">
      <c r="A24" s="12">
        <v>20</v>
      </c>
      <c r="B24" s="14">
        <v>35</v>
      </c>
      <c r="C24" s="13" t="s">
        <v>27</v>
      </c>
      <c r="D24" s="13" t="s">
        <v>145</v>
      </c>
      <c r="E24" s="13" t="s">
        <v>146</v>
      </c>
      <c r="F24" s="13" t="s">
        <v>145</v>
      </c>
      <c r="G24" s="13" t="s">
        <v>146</v>
      </c>
      <c r="H24" s="13" t="s">
        <v>62</v>
      </c>
      <c r="I24" s="13" t="s">
        <v>31</v>
      </c>
      <c r="J24" s="13" t="s">
        <v>147</v>
      </c>
      <c r="K24" s="13" t="s">
        <v>148</v>
      </c>
      <c r="L24" s="16">
        <v>500</v>
      </c>
      <c r="M24" s="17">
        <v>45076</v>
      </c>
      <c r="N24" s="17">
        <v>45442</v>
      </c>
      <c r="O24" s="18">
        <f t="shared" si="0"/>
        <v>366</v>
      </c>
      <c r="P24" s="19">
        <v>0.04</v>
      </c>
      <c r="Q24" s="22">
        <v>5</v>
      </c>
      <c r="R24" s="23">
        <v>0.01</v>
      </c>
      <c r="S24" s="24">
        <f t="shared" si="1"/>
        <v>5.0136</v>
      </c>
      <c r="T24" s="13" t="s">
        <v>149</v>
      </c>
      <c r="U24" s="13" t="s">
        <v>150</v>
      </c>
      <c r="V24" s="13" t="s">
        <v>151</v>
      </c>
      <c r="W24" s="13">
        <v>15371948201</v>
      </c>
      <c r="X24" s="25">
        <v>5</v>
      </c>
      <c r="Y24" s="25"/>
    </row>
    <row r="25" s="3" customFormat="1" ht="28" customHeight="1" spans="1:25">
      <c r="A25" s="12">
        <v>21</v>
      </c>
      <c r="B25" s="14">
        <v>36</v>
      </c>
      <c r="C25" s="13" t="s">
        <v>27</v>
      </c>
      <c r="D25" s="13" t="s">
        <v>152</v>
      </c>
      <c r="E25" s="13" t="s">
        <v>153</v>
      </c>
      <c r="F25" s="13" t="s">
        <v>152</v>
      </c>
      <c r="G25" s="13" t="s">
        <v>153</v>
      </c>
      <c r="H25" s="13" t="s">
        <v>154</v>
      </c>
      <c r="I25" s="13" t="s">
        <v>31</v>
      </c>
      <c r="J25" s="13" t="s">
        <v>155</v>
      </c>
      <c r="K25" s="13" t="s">
        <v>156</v>
      </c>
      <c r="L25" s="16">
        <v>500</v>
      </c>
      <c r="M25" s="17">
        <v>45106</v>
      </c>
      <c r="N25" s="17">
        <v>45468</v>
      </c>
      <c r="O25" s="18">
        <f t="shared" si="0"/>
        <v>362</v>
      </c>
      <c r="P25" s="19">
        <v>0.0365</v>
      </c>
      <c r="Q25" s="22">
        <f>5-0.041096</f>
        <v>4.958904</v>
      </c>
      <c r="R25" s="23">
        <v>0.01</v>
      </c>
      <c r="S25" s="24">
        <f t="shared" si="1"/>
        <v>4.9589</v>
      </c>
      <c r="T25" s="13" t="s">
        <v>157</v>
      </c>
      <c r="U25" s="13" t="s">
        <v>158</v>
      </c>
      <c r="V25" s="13" t="s">
        <v>159</v>
      </c>
      <c r="W25" s="13" t="s">
        <v>160</v>
      </c>
      <c r="X25" s="25">
        <v>4.9589</v>
      </c>
      <c r="Y25" s="25"/>
    </row>
    <row r="26" s="3" customFormat="1" ht="28" customHeight="1" spans="1:25">
      <c r="A26" s="12">
        <v>22</v>
      </c>
      <c r="B26" s="14">
        <v>37</v>
      </c>
      <c r="C26" s="13" t="s">
        <v>27</v>
      </c>
      <c r="D26" s="13" t="s">
        <v>161</v>
      </c>
      <c r="E26" s="13" t="s">
        <v>162</v>
      </c>
      <c r="F26" s="13" t="s">
        <v>161</v>
      </c>
      <c r="G26" s="13" t="s">
        <v>162</v>
      </c>
      <c r="H26" s="13" t="s">
        <v>154</v>
      </c>
      <c r="I26" s="13" t="s">
        <v>31</v>
      </c>
      <c r="J26" s="13" t="s">
        <v>163</v>
      </c>
      <c r="K26" s="13" t="s">
        <v>156</v>
      </c>
      <c r="L26" s="16">
        <v>500</v>
      </c>
      <c r="M26" s="17">
        <v>45126</v>
      </c>
      <c r="N26" s="17">
        <v>45491</v>
      </c>
      <c r="O26" s="18">
        <f t="shared" si="0"/>
        <v>365</v>
      </c>
      <c r="P26" s="19">
        <v>0.0355</v>
      </c>
      <c r="Q26" s="22">
        <v>5</v>
      </c>
      <c r="R26" s="23">
        <v>0.01</v>
      </c>
      <c r="S26" s="24">
        <f t="shared" si="1"/>
        <v>5</v>
      </c>
      <c r="T26" s="13" t="s">
        <v>164</v>
      </c>
      <c r="U26" s="13" t="s">
        <v>165</v>
      </c>
      <c r="V26" s="13" t="s">
        <v>166</v>
      </c>
      <c r="W26" s="13" t="s">
        <v>160</v>
      </c>
      <c r="X26" s="25">
        <v>5</v>
      </c>
      <c r="Y26" s="25"/>
    </row>
    <row r="27" s="3" customFormat="1" ht="28" customHeight="1" spans="1:25">
      <c r="A27" s="12">
        <v>23</v>
      </c>
      <c r="B27" s="14">
        <v>38</v>
      </c>
      <c r="C27" s="13" t="s">
        <v>27</v>
      </c>
      <c r="D27" s="13" t="s">
        <v>167</v>
      </c>
      <c r="E27" s="13" t="s">
        <v>168</v>
      </c>
      <c r="F27" s="13" t="s">
        <v>167</v>
      </c>
      <c r="G27" s="13" t="s">
        <v>168</v>
      </c>
      <c r="H27" s="13" t="s">
        <v>47</v>
      </c>
      <c r="I27" s="13" t="s">
        <v>31</v>
      </c>
      <c r="J27" s="13" t="s">
        <v>169</v>
      </c>
      <c r="K27" s="13" t="s">
        <v>170</v>
      </c>
      <c r="L27" s="16">
        <v>480</v>
      </c>
      <c r="M27" s="17">
        <v>45016</v>
      </c>
      <c r="N27" s="17">
        <v>45372</v>
      </c>
      <c r="O27" s="18">
        <f t="shared" si="0"/>
        <v>356</v>
      </c>
      <c r="P27" s="19">
        <v>0.05</v>
      </c>
      <c r="Q27" s="22">
        <f>4.8-0.118356</f>
        <v>4.681644</v>
      </c>
      <c r="R27" s="23">
        <v>0.01</v>
      </c>
      <c r="S27" s="24">
        <f t="shared" si="1"/>
        <v>4.6816</v>
      </c>
      <c r="T27" s="13" t="s">
        <v>171</v>
      </c>
      <c r="U27" s="13" t="s">
        <v>172</v>
      </c>
      <c r="V27" s="13" t="s">
        <v>173</v>
      </c>
      <c r="W27" s="13">
        <v>18600257777</v>
      </c>
      <c r="X27" s="25">
        <v>4.6816</v>
      </c>
      <c r="Y27" s="25"/>
    </row>
    <row r="28" s="3" customFormat="1" ht="28" customHeight="1" spans="1:25">
      <c r="A28" s="12">
        <v>24</v>
      </c>
      <c r="B28" s="14">
        <v>40</v>
      </c>
      <c r="C28" s="13" t="s">
        <v>27</v>
      </c>
      <c r="D28" s="13" t="s">
        <v>174</v>
      </c>
      <c r="E28" s="13" t="s">
        <v>175</v>
      </c>
      <c r="F28" s="13" t="s">
        <v>174</v>
      </c>
      <c r="G28" s="13" t="s">
        <v>175</v>
      </c>
      <c r="H28" s="13" t="s">
        <v>176</v>
      </c>
      <c r="I28" s="13" t="s">
        <v>31</v>
      </c>
      <c r="J28" s="13" t="s">
        <v>177</v>
      </c>
      <c r="K28" s="13" t="s">
        <v>178</v>
      </c>
      <c r="L28" s="16">
        <v>200</v>
      </c>
      <c r="M28" s="17">
        <v>45002</v>
      </c>
      <c r="N28" s="17">
        <v>45358</v>
      </c>
      <c r="O28" s="18">
        <f t="shared" si="0"/>
        <v>356</v>
      </c>
      <c r="P28" s="19">
        <v>0.0375</v>
      </c>
      <c r="Q28" s="22">
        <f>2-0.049315</f>
        <v>1.950685</v>
      </c>
      <c r="R28" s="23">
        <v>0.01</v>
      </c>
      <c r="S28" s="24">
        <f t="shared" si="1"/>
        <v>1.9506</v>
      </c>
      <c r="T28" s="13" t="s">
        <v>179</v>
      </c>
      <c r="U28" s="13" t="s">
        <v>180</v>
      </c>
      <c r="V28" s="13" t="s">
        <v>181</v>
      </c>
      <c r="W28" s="13">
        <v>15807112023</v>
      </c>
      <c r="X28" s="25">
        <v>1.9506</v>
      </c>
      <c r="Y28" s="25"/>
    </row>
    <row r="29" s="3" customFormat="1" ht="28" customHeight="1" spans="1:25">
      <c r="A29" s="12">
        <v>25</v>
      </c>
      <c r="B29" s="14">
        <v>41</v>
      </c>
      <c r="C29" s="13" t="s">
        <v>27</v>
      </c>
      <c r="D29" s="13" t="s">
        <v>182</v>
      </c>
      <c r="E29" s="13" t="s">
        <v>183</v>
      </c>
      <c r="F29" s="13" t="s">
        <v>182</v>
      </c>
      <c r="G29" s="13" t="s">
        <v>183</v>
      </c>
      <c r="H29" s="13" t="s">
        <v>62</v>
      </c>
      <c r="I29" s="13" t="s">
        <v>31</v>
      </c>
      <c r="J29" s="13" t="s">
        <v>184</v>
      </c>
      <c r="K29" s="13" t="s">
        <v>185</v>
      </c>
      <c r="L29" s="16">
        <v>200</v>
      </c>
      <c r="M29" s="17">
        <v>45106</v>
      </c>
      <c r="N29" s="17">
        <v>45474</v>
      </c>
      <c r="O29" s="18">
        <f t="shared" si="0"/>
        <v>368</v>
      </c>
      <c r="P29" s="19">
        <v>0.042</v>
      </c>
      <c r="Q29" s="22">
        <v>2</v>
      </c>
      <c r="R29" s="23">
        <v>0.01</v>
      </c>
      <c r="S29" s="24">
        <f t="shared" si="1"/>
        <v>2.0164</v>
      </c>
      <c r="T29" s="13" t="s">
        <v>186</v>
      </c>
      <c r="U29" s="13" t="s">
        <v>187</v>
      </c>
      <c r="V29" s="13" t="s">
        <v>188</v>
      </c>
      <c r="W29" s="13">
        <v>13995575829</v>
      </c>
      <c r="X29" s="25">
        <v>2</v>
      </c>
      <c r="Y29" s="25"/>
    </row>
    <row r="30" s="3" customFormat="1" ht="28" customHeight="1" spans="1:25">
      <c r="A30" s="12">
        <v>26</v>
      </c>
      <c r="B30" s="14">
        <v>43</v>
      </c>
      <c r="C30" s="13" t="s">
        <v>27</v>
      </c>
      <c r="D30" s="13" t="s">
        <v>189</v>
      </c>
      <c r="E30" s="13" t="s">
        <v>190</v>
      </c>
      <c r="F30" s="13" t="s">
        <v>189</v>
      </c>
      <c r="G30" s="13" t="s">
        <v>190</v>
      </c>
      <c r="H30" s="13" t="s">
        <v>154</v>
      </c>
      <c r="I30" s="13" t="s">
        <v>31</v>
      </c>
      <c r="J30" s="13" t="s">
        <v>184</v>
      </c>
      <c r="K30" s="13" t="s">
        <v>191</v>
      </c>
      <c r="L30" s="16">
        <v>500</v>
      </c>
      <c r="M30" s="17">
        <v>45077</v>
      </c>
      <c r="N30" s="17">
        <v>45442</v>
      </c>
      <c r="O30" s="18">
        <f t="shared" si="0"/>
        <v>365</v>
      </c>
      <c r="P30" s="19">
        <v>0.0365</v>
      </c>
      <c r="Q30" s="22">
        <v>5</v>
      </c>
      <c r="R30" s="23">
        <v>0.01</v>
      </c>
      <c r="S30" s="24">
        <f t="shared" si="1"/>
        <v>5</v>
      </c>
      <c r="T30" s="13" t="s">
        <v>192</v>
      </c>
      <c r="U30" s="13" t="s">
        <v>193</v>
      </c>
      <c r="V30" s="13" t="s">
        <v>194</v>
      </c>
      <c r="W30" s="13">
        <v>13986011096</v>
      </c>
      <c r="X30" s="25">
        <v>5</v>
      </c>
      <c r="Y30" s="25"/>
    </row>
    <row r="31" s="3" customFormat="1" ht="28" customHeight="1" spans="1:25">
      <c r="A31" s="12">
        <v>27</v>
      </c>
      <c r="B31" s="14">
        <v>44</v>
      </c>
      <c r="C31" s="13" t="s">
        <v>27</v>
      </c>
      <c r="D31" s="13" t="s">
        <v>195</v>
      </c>
      <c r="E31" s="13" t="s">
        <v>196</v>
      </c>
      <c r="F31" s="13" t="s">
        <v>195</v>
      </c>
      <c r="G31" s="13" t="s">
        <v>196</v>
      </c>
      <c r="H31" s="13" t="s">
        <v>39</v>
      </c>
      <c r="I31" s="13" t="s">
        <v>31</v>
      </c>
      <c r="J31" s="13" t="s">
        <v>147</v>
      </c>
      <c r="K31" s="13" t="s">
        <v>191</v>
      </c>
      <c r="L31" s="16">
        <v>300</v>
      </c>
      <c r="M31" s="17">
        <v>45072</v>
      </c>
      <c r="N31" s="17">
        <v>45436</v>
      </c>
      <c r="O31" s="18">
        <f t="shared" si="0"/>
        <v>364</v>
      </c>
      <c r="P31" s="19">
        <v>0.0365</v>
      </c>
      <c r="Q31" s="22">
        <f>3-0.008219</f>
        <v>2.991781</v>
      </c>
      <c r="R31" s="23">
        <v>0.01</v>
      </c>
      <c r="S31" s="24">
        <f t="shared" si="1"/>
        <v>2.9917</v>
      </c>
      <c r="T31" s="13" t="s">
        <v>197</v>
      </c>
      <c r="U31" s="13" t="s">
        <v>198</v>
      </c>
      <c r="V31" s="13" t="s">
        <v>199</v>
      </c>
      <c r="W31" s="13">
        <v>13545259922</v>
      </c>
      <c r="X31" s="25">
        <v>2.9917</v>
      </c>
      <c r="Y31" s="25"/>
    </row>
    <row r="32" s="3" customFormat="1" ht="28" customHeight="1" spans="1:25">
      <c r="A32" s="12">
        <v>28</v>
      </c>
      <c r="B32" s="14">
        <v>45</v>
      </c>
      <c r="C32" s="13" t="s">
        <v>27</v>
      </c>
      <c r="D32" s="13" t="s">
        <v>200</v>
      </c>
      <c r="E32" s="13" t="s">
        <v>201</v>
      </c>
      <c r="F32" s="13" t="s">
        <v>200</v>
      </c>
      <c r="G32" s="13" t="s">
        <v>201</v>
      </c>
      <c r="H32" s="13" t="s">
        <v>202</v>
      </c>
      <c r="I32" s="13" t="s">
        <v>31</v>
      </c>
      <c r="J32" s="13" t="s">
        <v>203</v>
      </c>
      <c r="K32" s="13" t="s">
        <v>204</v>
      </c>
      <c r="L32" s="16">
        <v>500</v>
      </c>
      <c r="M32" s="17">
        <v>45107</v>
      </c>
      <c r="N32" s="17">
        <v>45474</v>
      </c>
      <c r="O32" s="18">
        <f t="shared" si="0"/>
        <v>367</v>
      </c>
      <c r="P32" s="19">
        <v>0.0385</v>
      </c>
      <c r="Q32" s="22">
        <v>5</v>
      </c>
      <c r="R32" s="23">
        <v>0.01</v>
      </c>
      <c r="S32" s="24">
        <f t="shared" si="1"/>
        <v>5.0273</v>
      </c>
      <c r="T32" s="13" t="s">
        <v>205</v>
      </c>
      <c r="U32" s="13" t="s">
        <v>206</v>
      </c>
      <c r="V32" s="13" t="s">
        <v>207</v>
      </c>
      <c r="W32" s="13">
        <v>18071440600</v>
      </c>
      <c r="X32" s="25">
        <v>5</v>
      </c>
      <c r="Y32" s="25"/>
    </row>
    <row r="33" s="3" customFormat="1" ht="28" customHeight="1" spans="1:25">
      <c r="A33" s="12">
        <v>29</v>
      </c>
      <c r="B33" s="14">
        <v>46</v>
      </c>
      <c r="C33" s="13" t="s">
        <v>27</v>
      </c>
      <c r="D33" s="13" t="s">
        <v>208</v>
      </c>
      <c r="E33" s="13" t="s">
        <v>209</v>
      </c>
      <c r="F33" s="13" t="s">
        <v>208</v>
      </c>
      <c r="G33" s="13" t="s">
        <v>209</v>
      </c>
      <c r="H33" s="13" t="s">
        <v>116</v>
      </c>
      <c r="I33" s="13" t="s">
        <v>31</v>
      </c>
      <c r="J33" s="13" t="s">
        <v>210</v>
      </c>
      <c r="K33" s="13" t="s">
        <v>211</v>
      </c>
      <c r="L33" s="16">
        <v>100</v>
      </c>
      <c r="M33" s="17">
        <v>45286</v>
      </c>
      <c r="N33" s="17">
        <v>45376</v>
      </c>
      <c r="O33" s="18">
        <f t="shared" si="0"/>
        <v>90</v>
      </c>
      <c r="P33" s="19">
        <v>0.03</v>
      </c>
      <c r="Q33" s="22">
        <f>1-0.753425</f>
        <v>0.246575</v>
      </c>
      <c r="R33" s="23">
        <v>0.01</v>
      </c>
      <c r="S33" s="24">
        <f t="shared" si="1"/>
        <v>0.2465</v>
      </c>
      <c r="T33" s="13" t="s">
        <v>212</v>
      </c>
      <c r="U33" s="13" t="s">
        <v>213</v>
      </c>
      <c r="V33" s="13" t="s">
        <v>214</v>
      </c>
      <c r="W33" s="13">
        <v>13409624050</v>
      </c>
      <c r="X33" s="25">
        <v>0.2465</v>
      </c>
      <c r="Y33" s="25"/>
    </row>
    <row r="34" s="3" customFormat="1" ht="28" customHeight="1" spans="1:25">
      <c r="A34" s="12">
        <v>30</v>
      </c>
      <c r="B34" s="14">
        <v>47</v>
      </c>
      <c r="C34" s="13" t="s">
        <v>27</v>
      </c>
      <c r="D34" s="13" t="s">
        <v>215</v>
      </c>
      <c r="E34" s="13" t="s">
        <v>216</v>
      </c>
      <c r="F34" s="13" t="s">
        <v>215</v>
      </c>
      <c r="G34" s="13" t="s">
        <v>216</v>
      </c>
      <c r="H34" s="13" t="s">
        <v>62</v>
      </c>
      <c r="I34" s="13" t="s">
        <v>31</v>
      </c>
      <c r="J34" s="13" t="s">
        <v>217</v>
      </c>
      <c r="K34" s="13" t="s">
        <v>218</v>
      </c>
      <c r="L34" s="16">
        <v>300</v>
      </c>
      <c r="M34" s="17">
        <v>45043</v>
      </c>
      <c r="N34" s="17">
        <v>45408</v>
      </c>
      <c r="O34" s="18">
        <f t="shared" si="0"/>
        <v>365</v>
      </c>
      <c r="P34" s="19">
        <v>0.04</v>
      </c>
      <c r="Q34" s="22">
        <v>3</v>
      </c>
      <c r="R34" s="23">
        <v>0.01</v>
      </c>
      <c r="S34" s="24">
        <f t="shared" si="1"/>
        <v>3</v>
      </c>
      <c r="T34" s="13" t="s">
        <v>219</v>
      </c>
      <c r="U34" s="13" t="s">
        <v>220</v>
      </c>
      <c r="V34" s="13" t="s">
        <v>221</v>
      </c>
      <c r="W34" s="13">
        <v>13638687053</v>
      </c>
      <c r="X34" s="25">
        <v>3</v>
      </c>
      <c r="Y34" s="25"/>
    </row>
    <row r="35" s="3" customFormat="1" ht="28" customHeight="1" spans="1:25">
      <c r="A35" s="12">
        <v>31</v>
      </c>
      <c r="B35" s="14">
        <v>49</v>
      </c>
      <c r="C35" s="13" t="s">
        <v>27</v>
      </c>
      <c r="D35" s="13" t="s">
        <v>222</v>
      </c>
      <c r="E35" s="13" t="s">
        <v>223</v>
      </c>
      <c r="F35" s="13" t="s">
        <v>222</v>
      </c>
      <c r="G35" s="13" t="s">
        <v>223</v>
      </c>
      <c r="H35" s="13" t="s">
        <v>62</v>
      </c>
      <c r="I35" s="13" t="s">
        <v>31</v>
      </c>
      <c r="J35" s="13" t="s">
        <v>224</v>
      </c>
      <c r="K35" s="13" t="s">
        <v>225</v>
      </c>
      <c r="L35" s="16">
        <v>700</v>
      </c>
      <c r="M35" s="17">
        <v>45054</v>
      </c>
      <c r="N35" s="17">
        <v>45419</v>
      </c>
      <c r="O35" s="18">
        <f t="shared" si="0"/>
        <v>365</v>
      </c>
      <c r="P35" s="19">
        <v>0.0397</v>
      </c>
      <c r="Q35" s="22">
        <v>7</v>
      </c>
      <c r="R35" s="23">
        <v>0.01</v>
      </c>
      <c r="S35" s="24">
        <f t="shared" si="1"/>
        <v>7</v>
      </c>
      <c r="T35" s="13" t="s">
        <v>226</v>
      </c>
      <c r="U35" s="13" t="s">
        <v>227</v>
      </c>
      <c r="V35" s="13" t="s">
        <v>228</v>
      </c>
      <c r="W35" s="13">
        <v>13886119150</v>
      </c>
      <c r="X35" s="25">
        <v>7</v>
      </c>
      <c r="Y35" s="25"/>
    </row>
    <row r="36" s="3" customFormat="1" ht="28" customHeight="1" spans="1:25">
      <c r="A36" s="12">
        <v>32</v>
      </c>
      <c r="B36" s="14">
        <v>52</v>
      </c>
      <c r="C36" s="13" t="s">
        <v>27</v>
      </c>
      <c r="D36" s="13" t="s">
        <v>229</v>
      </c>
      <c r="E36" s="46" t="s">
        <v>230</v>
      </c>
      <c r="F36" s="13" t="s">
        <v>229</v>
      </c>
      <c r="G36" s="46" t="s">
        <v>230</v>
      </c>
      <c r="H36" s="13" t="s">
        <v>62</v>
      </c>
      <c r="I36" s="13" t="s">
        <v>31</v>
      </c>
      <c r="J36" s="13" t="s">
        <v>231</v>
      </c>
      <c r="K36" s="13" t="s">
        <v>232</v>
      </c>
      <c r="L36" s="16">
        <v>200</v>
      </c>
      <c r="M36" s="17">
        <v>45077</v>
      </c>
      <c r="N36" s="17">
        <v>45443</v>
      </c>
      <c r="O36" s="18">
        <f t="shared" si="0"/>
        <v>366</v>
      </c>
      <c r="P36" s="19">
        <v>0.0375</v>
      </c>
      <c r="Q36" s="22">
        <v>2</v>
      </c>
      <c r="R36" s="23">
        <v>0.01</v>
      </c>
      <c r="S36" s="24">
        <f t="shared" si="1"/>
        <v>2.0054</v>
      </c>
      <c r="T36" s="13" t="s">
        <v>233</v>
      </c>
      <c r="U36" s="13" t="s">
        <v>234</v>
      </c>
      <c r="V36" s="13" t="s">
        <v>235</v>
      </c>
      <c r="W36" s="13">
        <v>18672366628</v>
      </c>
      <c r="X36" s="25">
        <v>2</v>
      </c>
      <c r="Y36" s="25"/>
    </row>
    <row r="37" s="3" customFormat="1" ht="28" customHeight="1" spans="1:25">
      <c r="A37" s="12">
        <v>33</v>
      </c>
      <c r="B37" s="14">
        <v>55</v>
      </c>
      <c r="C37" s="13" t="s">
        <v>27</v>
      </c>
      <c r="D37" s="13" t="s">
        <v>236</v>
      </c>
      <c r="E37" s="13" t="s">
        <v>237</v>
      </c>
      <c r="F37" s="13" t="s">
        <v>236</v>
      </c>
      <c r="G37" s="13" t="s">
        <v>237</v>
      </c>
      <c r="H37" s="13" t="s">
        <v>176</v>
      </c>
      <c r="I37" s="13" t="s">
        <v>31</v>
      </c>
      <c r="J37" s="13" t="s">
        <v>238</v>
      </c>
      <c r="K37" s="13" t="s">
        <v>239</v>
      </c>
      <c r="L37" s="16">
        <v>300</v>
      </c>
      <c r="M37" s="17">
        <v>45104</v>
      </c>
      <c r="N37" s="17">
        <v>45464</v>
      </c>
      <c r="O37" s="18">
        <f t="shared" si="0"/>
        <v>360</v>
      </c>
      <c r="P37" s="19">
        <v>0.0385</v>
      </c>
      <c r="Q37" s="22">
        <f>3-0.041096</f>
        <v>2.958904</v>
      </c>
      <c r="R37" s="23">
        <v>0.01</v>
      </c>
      <c r="S37" s="24">
        <f t="shared" si="1"/>
        <v>2.9589</v>
      </c>
      <c r="T37" s="13" t="s">
        <v>240</v>
      </c>
      <c r="U37" s="13" t="s">
        <v>241</v>
      </c>
      <c r="V37" s="13" t="s">
        <v>242</v>
      </c>
      <c r="W37" s="13">
        <v>13607168300</v>
      </c>
      <c r="X37" s="25">
        <v>2.9589</v>
      </c>
      <c r="Y37" s="25"/>
    </row>
    <row r="38" s="3" customFormat="1" ht="28" customHeight="1" spans="1:25">
      <c r="A38" s="12">
        <v>34</v>
      </c>
      <c r="B38" s="14">
        <v>56</v>
      </c>
      <c r="C38" s="13" t="s">
        <v>27</v>
      </c>
      <c r="D38" s="13" t="s">
        <v>243</v>
      </c>
      <c r="E38" s="13" t="s">
        <v>244</v>
      </c>
      <c r="F38" s="13" t="s">
        <v>243</v>
      </c>
      <c r="G38" s="13" t="s">
        <v>244</v>
      </c>
      <c r="H38" s="13" t="s">
        <v>245</v>
      </c>
      <c r="I38" s="13" t="s">
        <v>31</v>
      </c>
      <c r="J38" s="13" t="s">
        <v>246</v>
      </c>
      <c r="K38" s="13" t="s">
        <v>247</v>
      </c>
      <c r="L38" s="16">
        <v>500</v>
      </c>
      <c r="M38" s="17">
        <v>45139</v>
      </c>
      <c r="N38" s="17">
        <v>45489</v>
      </c>
      <c r="O38" s="18">
        <f t="shared" si="0"/>
        <v>350</v>
      </c>
      <c r="P38" s="19">
        <v>0.0375</v>
      </c>
      <c r="Q38" s="22">
        <f>5-0.205479</f>
        <v>4.794521</v>
      </c>
      <c r="R38" s="23">
        <v>0.01</v>
      </c>
      <c r="S38" s="24">
        <f t="shared" si="1"/>
        <v>4.7945</v>
      </c>
      <c r="T38" s="13" t="s">
        <v>248</v>
      </c>
      <c r="U38" s="13" t="s">
        <v>249</v>
      </c>
      <c r="V38" s="13" t="s">
        <v>250</v>
      </c>
      <c r="W38" s="13">
        <v>18271995986</v>
      </c>
      <c r="X38" s="25">
        <v>4.7945</v>
      </c>
      <c r="Y38" s="25"/>
    </row>
    <row r="39" s="3" customFormat="1" ht="28" customHeight="1" spans="1:25">
      <c r="A39" s="12">
        <v>35</v>
      </c>
      <c r="B39" s="14">
        <v>58</v>
      </c>
      <c r="C39" s="13" t="s">
        <v>251</v>
      </c>
      <c r="D39" s="13" t="s">
        <v>252</v>
      </c>
      <c r="E39" s="13" t="s">
        <v>253</v>
      </c>
      <c r="F39" s="13" t="s">
        <v>252</v>
      </c>
      <c r="G39" s="13" t="s">
        <v>253</v>
      </c>
      <c r="H39" s="13" t="s">
        <v>62</v>
      </c>
      <c r="I39" s="13" t="s">
        <v>31</v>
      </c>
      <c r="J39" s="13" t="s">
        <v>254</v>
      </c>
      <c r="K39" s="13" t="s">
        <v>255</v>
      </c>
      <c r="L39" s="16">
        <v>300</v>
      </c>
      <c r="M39" s="17">
        <v>45006</v>
      </c>
      <c r="N39" s="17">
        <v>45366</v>
      </c>
      <c r="O39" s="18">
        <f t="shared" si="0"/>
        <v>360</v>
      </c>
      <c r="P39" s="19">
        <v>0.0375</v>
      </c>
      <c r="Q39" s="22">
        <f>3-0.041096</f>
        <v>2.958904</v>
      </c>
      <c r="R39" s="23">
        <v>0.01</v>
      </c>
      <c r="S39" s="24">
        <f t="shared" si="1"/>
        <v>2.9589</v>
      </c>
      <c r="T39" s="13" t="s">
        <v>256</v>
      </c>
      <c r="U39" s="13" t="s">
        <v>257</v>
      </c>
      <c r="V39" s="13" t="s">
        <v>258</v>
      </c>
      <c r="W39" s="13">
        <v>13986110546</v>
      </c>
      <c r="X39" s="25">
        <v>2.9589</v>
      </c>
      <c r="Y39" s="25"/>
    </row>
    <row r="40" s="4" customFormat="1" ht="28" customHeight="1" spans="1:25">
      <c r="A40" s="12">
        <v>36</v>
      </c>
      <c r="B40" s="14">
        <v>59</v>
      </c>
      <c r="C40" s="13" t="s">
        <v>27</v>
      </c>
      <c r="D40" s="13" t="s">
        <v>259</v>
      </c>
      <c r="E40" s="13" t="s">
        <v>260</v>
      </c>
      <c r="F40" s="13" t="s">
        <v>259</v>
      </c>
      <c r="G40" s="13" t="s">
        <v>260</v>
      </c>
      <c r="H40" s="13" t="s">
        <v>62</v>
      </c>
      <c r="I40" s="13" t="s">
        <v>31</v>
      </c>
      <c r="J40" s="13" t="s">
        <v>261</v>
      </c>
      <c r="K40" s="13" t="s">
        <v>262</v>
      </c>
      <c r="L40" s="16">
        <v>500</v>
      </c>
      <c r="M40" s="17">
        <v>44938</v>
      </c>
      <c r="N40" s="17">
        <v>45268</v>
      </c>
      <c r="O40" s="18">
        <f t="shared" si="0"/>
        <v>330</v>
      </c>
      <c r="P40" s="19">
        <v>0.0435</v>
      </c>
      <c r="Q40" s="22">
        <f>5-0.479452</f>
        <v>4.520548</v>
      </c>
      <c r="R40" s="23">
        <v>0.01</v>
      </c>
      <c r="S40" s="24">
        <f t="shared" si="1"/>
        <v>4.5205</v>
      </c>
      <c r="T40" s="13" t="s">
        <v>263</v>
      </c>
      <c r="U40" s="13" t="s">
        <v>264</v>
      </c>
      <c r="V40" s="13" t="s">
        <v>265</v>
      </c>
      <c r="W40" s="13">
        <v>18171098765</v>
      </c>
      <c r="X40" s="25">
        <v>4.5205</v>
      </c>
      <c r="Y40" s="25"/>
    </row>
    <row r="41" s="3" customFormat="1" ht="28" customHeight="1" spans="1:25">
      <c r="A41" s="12">
        <v>37</v>
      </c>
      <c r="B41" s="14">
        <v>60</v>
      </c>
      <c r="C41" s="13" t="s">
        <v>27</v>
      </c>
      <c r="D41" s="13" t="s">
        <v>266</v>
      </c>
      <c r="E41" s="13" t="s">
        <v>267</v>
      </c>
      <c r="F41" s="13" t="s">
        <v>266</v>
      </c>
      <c r="G41" s="13" t="s">
        <v>267</v>
      </c>
      <c r="H41" s="13" t="s">
        <v>245</v>
      </c>
      <c r="I41" s="13" t="s">
        <v>31</v>
      </c>
      <c r="J41" s="13" t="s">
        <v>77</v>
      </c>
      <c r="K41" s="13" t="s">
        <v>268</v>
      </c>
      <c r="L41" s="16">
        <v>200</v>
      </c>
      <c r="M41" s="17">
        <v>44967</v>
      </c>
      <c r="N41" s="17">
        <v>45320</v>
      </c>
      <c r="O41" s="18">
        <f t="shared" si="0"/>
        <v>353</v>
      </c>
      <c r="P41" s="19">
        <v>0.046</v>
      </c>
      <c r="Q41" s="22">
        <f>2-0.065753</f>
        <v>1.934247</v>
      </c>
      <c r="R41" s="23">
        <v>0.01</v>
      </c>
      <c r="S41" s="24">
        <f t="shared" si="1"/>
        <v>1.9342</v>
      </c>
      <c r="T41" s="13" t="s">
        <v>269</v>
      </c>
      <c r="U41" s="13" t="s">
        <v>270</v>
      </c>
      <c r="V41" s="13" t="s">
        <v>271</v>
      </c>
      <c r="W41" s="13">
        <v>13971646560</v>
      </c>
      <c r="X41" s="25">
        <v>1.9342</v>
      </c>
      <c r="Y41" s="25"/>
    </row>
    <row r="42" s="3" customFormat="1" ht="28" customHeight="1" spans="1:25">
      <c r="A42" s="12">
        <v>38</v>
      </c>
      <c r="B42" s="14">
        <v>63</v>
      </c>
      <c r="C42" s="13" t="s">
        <v>27</v>
      </c>
      <c r="D42" s="13" t="s">
        <v>272</v>
      </c>
      <c r="E42" s="13" t="s">
        <v>273</v>
      </c>
      <c r="F42" s="13" t="s">
        <v>272</v>
      </c>
      <c r="G42" s="13" t="s">
        <v>273</v>
      </c>
      <c r="H42" s="13" t="s">
        <v>62</v>
      </c>
      <c r="I42" s="13" t="s">
        <v>31</v>
      </c>
      <c r="J42" s="13" t="s">
        <v>203</v>
      </c>
      <c r="K42" s="13" t="s">
        <v>262</v>
      </c>
      <c r="L42" s="16">
        <v>1000</v>
      </c>
      <c r="M42" s="17">
        <v>45043</v>
      </c>
      <c r="N42" s="17">
        <v>45409</v>
      </c>
      <c r="O42" s="18">
        <f t="shared" si="0"/>
        <v>366</v>
      </c>
      <c r="P42" s="19">
        <v>0.04</v>
      </c>
      <c r="Q42" s="22">
        <f>5+5</f>
        <v>10</v>
      </c>
      <c r="R42" s="23">
        <v>0.01</v>
      </c>
      <c r="S42" s="24">
        <f t="shared" si="1"/>
        <v>10.0273</v>
      </c>
      <c r="T42" s="13" t="s">
        <v>274</v>
      </c>
      <c r="U42" s="13" t="s">
        <v>275</v>
      </c>
      <c r="V42" s="13" t="s">
        <v>276</v>
      </c>
      <c r="W42" s="13">
        <v>13597725631</v>
      </c>
      <c r="X42" s="25">
        <v>10</v>
      </c>
      <c r="Y42" s="25"/>
    </row>
    <row r="43" s="3" customFormat="1" ht="28" customHeight="1" spans="1:25">
      <c r="A43" s="12">
        <v>39</v>
      </c>
      <c r="B43" s="14">
        <v>65</v>
      </c>
      <c r="C43" s="13" t="s">
        <v>251</v>
      </c>
      <c r="D43" s="13" t="s">
        <v>277</v>
      </c>
      <c r="E43" s="13" t="s">
        <v>278</v>
      </c>
      <c r="F43" s="13" t="s">
        <v>277</v>
      </c>
      <c r="G43" s="13" t="s">
        <v>278</v>
      </c>
      <c r="H43" s="13" t="s">
        <v>62</v>
      </c>
      <c r="I43" s="13" t="s">
        <v>31</v>
      </c>
      <c r="J43" s="13" t="s">
        <v>184</v>
      </c>
      <c r="K43" s="13" t="s">
        <v>279</v>
      </c>
      <c r="L43" s="16">
        <v>300</v>
      </c>
      <c r="M43" s="17">
        <v>45013</v>
      </c>
      <c r="N43" s="17">
        <v>45737</v>
      </c>
      <c r="O43" s="18">
        <f t="shared" si="0"/>
        <v>724</v>
      </c>
      <c r="P43" s="19">
        <v>0.0598</v>
      </c>
      <c r="Q43" s="22">
        <v>3</v>
      </c>
      <c r="R43" s="23">
        <v>0.005</v>
      </c>
      <c r="S43" s="24">
        <f t="shared" si="1"/>
        <v>5.9506</v>
      </c>
      <c r="T43" s="13" t="s">
        <v>280</v>
      </c>
      <c r="U43" s="13" t="s">
        <v>281</v>
      </c>
      <c r="V43" s="13" t="s">
        <v>282</v>
      </c>
      <c r="W43" s="13">
        <v>13507174054</v>
      </c>
      <c r="X43" s="25">
        <v>3</v>
      </c>
      <c r="Y43" s="25"/>
    </row>
    <row r="44" s="3" customFormat="1" ht="28" customHeight="1" spans="1:25">
      <c r="A44" s="12">
        <v>40</v>
      </c>
      <c r="B44" s="14">
        <v>66</v>
      </c>
      <c r="C44" s="13" t="s">
        <v>251</v>
      </c>
      <c r="D44" s="13" t="s">
        <v>277</v>
      </c>
      <c r="E44" s="13" t="s">
        <v>278</v>
      </c>
      <c r="F44" s="13" t="s">
        <v>277</v>
      </c>
      <c r="G44" s="13" t="s">
        <v>278</v>
      </c>
      <c r="H44" s="13" t="s">
        <v>62</v>
      </c>
      <c r="I44" s="13" t="s">
        <v>31</v>
      </c>
      <c r="J44" s="13" t="s">
        <v>184</v>
      </c>
      <c r="K44" s="13" t="s">
        <v>279</v>
      </c>
      <c r="L44" s="16">
        <v>100</v>
      </c>
      <c r="M44" s="17">
        <v>45013</v>
      </c>
      <c r="N44" s="17">
        <v>45737</v>
      </c>
      <c r="O44" s="18">
        <f t="shared" si="0"/>
        <v>724</v>
      </c>
      <c r="P44" s="19">
        <v>0.0806</v>
      </c>
      <c r="Q44" s="22">
        <v>1</v>
      </c>
      <c r="R44" s="23">
        <v>0.005</v>
      </c>
      <c r="S44" s="24">
        <f t="shared" si="1"/>
        <v>1.9835</v>
      </c>
      <c r="T44" s="13" t="s">
        <v>283</v>
      </c>
      <c r="U44" s="13" t="s">
        <v>284</v>
      </c>
      <c r="V44" s="13" t="s">
        <v>282</v>
      </c>
      <c r="W44" s="13">
        <v>13507174054</v>
      </c>
      <c r="X44" s="25">
        <v>1</v>
      </c>
      <c r="Y44" s="25"/>
    </row>
    <row r="45" s="3" customFormat="1" ht="28" customHeight="1" spans="1:25">
      <c r="A45" s="12">
        <v>41</v>
      </c>
      <c r="B45" s="14">
        <v>67</v>
      </c>
      <c r="C45" s="13" t="s">
        <v>251</v>
      </c>
      <c r="D45" s="13" t="s">
        <v>285</v>
      </c>
      <c r="E45" s="13" t="s">
        <v>286</v>
      </c>
      <c r="F45" s="13" t="s">
        <v>285</v>
      </c>
      <c r="G45" s="13" t="s">
        <v>286</v>
      </c>
      <c r="H45" s="13" t="s">
        <v>62</v>
      </c>
      <c r="I45" s="13" t="s">
        <v>31</v>
      </c>
      <c r="J45" s="13" t="s">
        <v>287</v>
      </c>
      <c r="K45" s="13" t="s">
        <v>279</v>
      </c>
      <c r="L45" s="16">
        <v>40</v>
      </c>
      <c r="M45" s="17">
        <v>45014</v>
      </c>
      <c r="N45" s="17">
        <v>45380</v>
      </c>
      <c r="O45" s="18">
        <f t="shared" si="0"/>
        <v>366</v>
      </c>
      <c r="P45" s="19">
        <v>0.0598</v>
      </c>
      <c r="Q45" s="22">
        <v>0.2</v>
      </c>
      <c r="R45" s="23">
        <v>0.005</v>
      </c>
      <c r="S45" s="24">
        <f t="shared" si="1"/>
        <v>0.401</v>
      </c>
      <c r="T45" s="13" t="s">
        <v>288</v>
      </c>
      <c r="U45" s="13" t="s">
        <v>289</v>
      </c>
      <c r="V45" s="13" t="s">
        <v>290</v>
      </c>
      <c r="W45" s="13">
        <v>13986059059</v>
      </c>
      <c r="X45" s="25">
        <v>0.4</v>
      </c>
      <c r="Y45" s="25"/>
    </row>
    <row r="46" s="3" customFormat="1" ht="28" customHeight="1" spans="1:25">
      <c r="A46" s="12">
        <v>42</v>
      </c>
      <c r="B46" s="14">
        <v>68</v>
      </c>
      <c r="C46" s="13" t="s">
        <v>251</v>
      </c>
      <c r="D46" s="13" t="s">
        <v>285</v>
      </c>
      <c r="E46" s="13" t="s">
        <v>286</v>
      </c>
      <c r="F46" s="13" t="s">
        <v>285</v>
      </c>
      <c r="G46" s="13" t="s">
        <v>286</v>
      </c>
      <c r="H46" s="13" t="s">
        <v>62</v>
      </c>
      <c r="I46" s="13" t="s">
        <v>31</v>
      </c>
      <c r="J46" s="13" t="s">
        <v>287</v>
      </c>
      <c r="K46" s="13" t="s">
        <v>279</v>
      </c>
      <c r="L46" s="16">
        <v>20</v>
      </c>
      <c r="M46" s="17">
        <v>45014</v>
      </c>
      <c r="N46" s="17">
        <v>45380</v>
      </c>
      <c r="O46" s="18">
        <f t="shared" si="0"/>
        <v>366</v>
      </c>
      <c r="P46" s="19">
        <v>0.095</v>
      </c>
      <c r="Q46" s="22">
        <v>0.1</v>
      </c>
      <c r="R46" s="23">
        <v>0.005</v>
      </c>
      <c r="S46" s="24">
        <f t="shared" si="1"/>
        <v>0.2005</v>
      </c>
      <c r="T46" s="13" t="s">
        <v>291</v>
      </c>
      <c r="U46" s="13" t="s">
        <v>292</v>
      </c>
      <c r="V46" s="13" t="s">
        <v>290</v>
      </c>
      <c r="W46" s="13">
        <v>13986059059</v>
      </c>
      <c r="X46" s="25">
        <v>0.2</v>
      </c>
      <c r="Y46" s="25"/>
    </row>
    <row r="47" s="3" customFormat="1" ht="28" customHeight="1" spans="1:25">
      <c r="A47" s="12">
        <v>43</v>
      </c>
      <c r="B47" s="14">
        <v>69</v>
      </c>
      <c r="C47" s="13" t="s">
        <v>251</v>
      </c>
      <c r="D47" s="13" t="s">
        <v>293</v>
      </c>
      <c r="E47" s="13" t="s">
        <v>294</v>
      </c>
      <c r="F47" s="13" t="s">
        <v>293</v>
      </c>
      <c r="G47" s="13" t="s">
        <v>294</v>
      </c>
      <c r="H47" s="13" t="s">
        <v>62</v>
      </c>
      <c r="I47" s="13" t="s">
        <v>31</v>
      </c>
      <c r="J47" s="13" t="s">
        <v>295</v>
      </c>
      <c r="K47" s="13" t="s">
        <v>296</v>
      </c>
      <c r="L47" s="16">
        <v>300</v>
      </c>
      <c r="M47" s="17">
        <v>45014</v>
      </c>
      <c r="N47" s="17">
        <v>45379</v>
      </c>
      <c r="O47" s="18">
        <f t="shared" si="0"/>
        <v>365</v>
      </c>
      <c r="P47" s="19">
        <v>0.04</v>
      </c>
      <c r="Q47" s="22">
        <v>1.5</v>
      </c>
      <c r="R47" s="23">
        <v>0.005</v>
      </c>
      <c r="S47" s="24">
        <f t="shared" si="1"/>
        <v>3</v>
      </c>
      <c r="T47" s="13" t="s">
        <v>297</v>
      </c>
      <c r="U47" s="13" t="s">
        <v>298</v>
      </c>
      <c r="V47" s="13" t="s">
        <v>299</v>
      </c>
      <c r="W47" s="13">
        <v>13517297840</v>
      </c>
      <c r="X47" s="25">
        <v>3</v>
      </c>
      <c r="Y47" s="25"/>
    </row>
    <row r="48" s="3" customFormat="1" ht="28" customHeight="1" spans="1:25">
      <c r="A48" s="12">
        <v>44</v>
      </c>
      <c r="B48" s="14">
        <v>70</v>
      </c>
      <c r="C48" s="13" t="s">
        <v>251</v>
      </c>
      <c r="D48" s="13" t="s">
        <v>300</v>
      </c>
      <c r="E48" s="13" t="s">
        <v>301</v>
      </c>
      <c r="F48" s="13" t="s">
        <v>300</v>
      </c>
      <c r="G48" s="13" t="s">
        <v>301</v>
      </c>
      <c r="H48" s="13" t="s">
        <v>102</v>
      </c>
      <c r="I48" s="13" t="s">
        <v>31</v>
      </c>
      <c r="J48" s="13" t="s">
        <v>238</v>
      </c>
      <c r="K48" s="13" t="s">
        <v>302</v>
      </c>
      <c r="L48" s="16">
        <v>150</v>
      </c>
      <c r="M48" s="17">
        <v>45041</v>
      </c>
      <c r="N48" s="17">
        <v>45407</v>
      </c>
      <c r="O48" s="18">
        <f t="shared" si="0"/>
        <v>366</v>
      </c>
      <c r="P48" s="19">
        <v>0.045</v>
      </c>
      <c r="Q48" s="22">
        <v>0.75</v>
      </c>
      <c r="R48" s="23">
        <v>0.005</v>
      </c>
      <c r="S48" s="24">
        <f t="shared" si="1"/>
        <v>1.5041</v>
      </c>
      <c r="T48" s="13" t="s">
        <v>303</v>
      </c>
      <c r="U48" s="13" t="s">
        <v>304</v>
      </c>
      <c r="V48" s="13" t="s">
        <v>305</v>
      </c>
      <c r="W48" s="13">
        <v>13329714766</v>
      </c>
      <c r="X48" s="25">
        <v>1.5</v>
      </c>
      <c r="Y48" s="25"/>
    </row>
    <row r="49" s="3" customFormat="1" ht="28" customHeight="1" spans="1:25">
      <c r="A49" s="12">
        <v>45</v>
      </c>
      <c r="B49" s="14">
        <v>71</v>
      </c>
      <c r="C49" s="13" t="s">
        <v>251</v>
      </c>
      <c r="D49" s="13" t="s">
        <v>306</v>
      </c>
      <c r="E49" s="13" t="s">
        <v>307</v>
      </c>
      <c r="F49" s="13" t="s">
        <v>306</v>
      </c>
      <c r="G49" s="13" t="s">
        <v>307</v>
      </c>
      <c r="H49" s="13" t="s">
        <v>62</v>
      </c>
      <c r="I49" s="13" t="s">
        <v>31</v>
      </c>
      <c r="J49" s="13" t="s">
        <v>308</v>
      </c>
      <c r="K49" s="13" t="s">
        <v>309</v>
      </c>
      <c r="L49" s="16">
        <v>300</v>
      </c>
      <c r="M49" s="17">
        <v>45104</v>
      </c>
      <c r="N49" s="17">
        <v>45447</v>
      </c>
      <c r="O49" s="18">
        <f t="shared" si="0"/>
        <v>343</v>
      </c>
      <c r="P49" s="19">
        <v>0.055</v>
      </c>
      <c r="Q49" s="22">
        <v>1.5</v>
      </c>
      <c r="R49" s="23">
        <v>0.005</v>
      </c>
      <c r="S49" s="24">
        <f t="shared" si="1"/>
        <v>2.8191</v>
      </c>
      <c r="T49" s="13" t="s">
        <v>310</v>
      </c>
      <c r="U49" s="13" t="s">
        <v>311</v>
      </c>
      <c r="V49" s="13" t="s">
        <v>312</v>
      </c>
      <c r="W49" s="13">
        <v>15871447870</v>
      </c>
      <c r="X49" s="25">
        <v>2.8191</v>
      </c>
      <c r="Y49" s="25"/>
    </row>
    <row r="50" s="3" customFormat="1" ht="28" customHeight="1" spans="1:25">
      <c r="A50" s="12">
        <v>46</v>
      </c>
      <c r="B50" s="14">
        <v>72</v>
      </c>
      <c r="C50" s="13" t="s">
        <v>251</v>
      </c>
      <c r="D50" s="13" t="s">
        <v>313</v>
      </c>
      <c r="E50" s="13" t="s">
        <v>314</v>
      </c>
      <c r="F50" s="13" t="s">
        <v>313</v>
      </c>
      <c r="G50" s="13" t="s">
        <v>314</v>
      </c>
      <c r="H50" s="13" t="s">
        <v>62</v>
      </c>
      <c r="I50" s="13" t="s">
        <v>315</v>
      </c>
      <c r="J50" s="13" t="s">
        <v>316</v>
      </c>
      <c r="K50" s="13" t="s">
        <v>317</v>
      </c>
      <c r="L50" s="16">
        <v>300</v>
      </c>
      <c r="M50" s="17">
        <v>45105</v>
      </c>
      <c r="N50" s="17">
        <v>45471</v>
      </c>
      <c r="O50" s="18">
        <f t="shared" si="0"/>
        <v>366</v>
      </c>
      <c r="P50" s="19">
        <v>0.0435</v>
      </c>
      <c r="Q50" s="22">
        <v>1.5</v>
      </c>
      <c r="R50" s="23">
        <v>0.005</v>
      </c>
      <c r="S50" s="24">
        <f t="shared" si="1"/>
        <v>3.0082</v>
      </c>
      <c r="T50" s="13" t="s">
        <v>318</v>
      </c>
      <c r="U50" s="13" t="s">
        <v>319</v>
      </c>
      <c r="V50" s="13" t="s">
        <v>320</v>
      </c>
      <c r="W50" s="13">
        <v>13871576606</v>
      </c>
      <c r="X50" s="25">
        <v>3</v>
      </c>
      <c r="Y50" s="25"/>
    </row>
    <row r="51" s="3" customFormat="1" ht="28" customHeight="1" spans="1:25">
      <c r="A51" s="12">
        <v>47</v>
      </c>
      <c r="B51" s="14">
        <v>73</v>
      </c>
      <c r="C51" s="13" t="s">
        <v>251</v>
      </c>
      <c r="D51" s="13" t="s">
        <v>321</v>
      </c>
      <c r="E51" s="13" t="s">
        <v>322</v>
      </c>
      <c r="F51" s="13" t="s">
        <v>321</v>
      </c>
      <c r="G51" s="13" t="s">
        <v>322</v>
      </c>
      <c r="H51" s="13" t="s">
        <v>154</v>
      </c>
      <c r="I51" s="13" t="s">
        <v>31</v>
      </c>
      <c r="J51" s="13" t="s">
        <v>323</v>
      </c>
      <c r="K51" s="13" t="s">
        <v>324</v>
      </c>
      <c r="L51" s="16">
        <v>130</v>
      </c>
      <c r="M51" s="17">
        <v>45194</v>
      </c>
      <c r="N51" s="17">
        <v>45503</v>
      </c>
      <c r="O51" s="18">
        <f t="shared" si="0"/>
        <v>309</v>
      </c>
      <c r="P51" s="19">
        <v>0.04</v>
      </c>
      <c r="Q51" s="22">
        <v>0.65</v>
      </c>
      <c r="R51" s="23">
        <v>0.005</v>
      </c>
      <c r="S51" s="24">
        <f t="shared" si="1"/>
        <v>1.1005</v>
      </c>
      <c r="T51" s="13" t="s">
        <v>325</v>
      </c>
      <c r="U51" s="13" t="s">
        <v>326</v>
      </c>
      <c r="V51" s="13" t="s">
        <v>327</v>
      </c>
      <c r="W51" s="13">
        <v>13554437908</v>
      </c>
      <c r="X51" s="25">
        <v>1.1005</v>
      </c>
      <c r="Y51" s="25"/>
    </row>
    <row r="52" s="3" customFormat="1" ht="28" customHeight="1" spans="1:25">
      <c r="A52" s="12">
        <v>48</v>
      </c>
      <c r="B52" s="14">
        <v>75</v>
      </c>
      <c r="C52" s="13" t="s">
        <v>251</v>
      </c>
      <c r="D52" s="13" t="s">
        <v>328</v>
      </c>
      <c r="E52" s="13" t="s">
        <v>329</v>
      </c>
      <c r="F52" s="13" t="s">
        <v>328</v>
      </c>
      <c r="G52" s="13" t="s">
        <v>329</v>
      </c>
      <c r="H52" s="13" t="s">
        <v>62</v>
      </c>
      <c r="I52" s="13" t="s">
        <v>315</v>
      </c>
      <c r="J52" s="13" t="s">
        <v>177</v>
      </c>
      <c r="K52" s="13" t="s">
        <v>330</v>
      </c>
      <c r="L52" s="16">
        <v>300</v>
      </c>
      <c r="M52" s="17">
        <v>45009</v>
      </c>
      <c r="N52" s="17">
        <v>45162</v>
      </c>
      <c r="O52" s="18">
        <f t="shared" si="0"/>
        <v>153</v>
      </c>
      <c r="P52" s="19">
        <v>0.0415</v>
      </c>
      <c r="Q52" s="22">
        <v>0</v>
      </c>
      <c r="R52" s="23">
        <v>0</v>
      </c>
      <c r="S52" s="24">
        <f t="shared" si="1"/>
        <v>1.2575</v>
      </c>
      <c r="T52" s="13" t="s">
        <v>331</v>
      </c>
      <c r="U52" s="13" t="s">
        <v>332</v>
      </c>
      <c r="V52" s="13" t="s">
        <v>333</v>
      </c>
      <c r="W52" s="13">
        <v>18674040288</v>
      </c>
      <c r="X52" s="25">
        <v>1.2575</v>
      </c>
      <c r="Y52" s="25"/>
    </row>
    <row r="53" s="3" customFormat="1" ht="28" customHeight="1" spans="1:25">
      <c r="A53" s="12">
        <v>49</v>
      </c>
      <c r="B53" s="14">
        <v>76</v>
      </c>
      <c r="C53" s="13" t="s">
        <v>251</v>
      </c>
      <c r="D53" s="13" t="s">
        <v>334</v>
      </c>
      <c r="E53" s="13" t="s">
        <v>335</v>
      </c>
      <c r="F53" s="13" t="s">
        <v>334</v>
      </c>
      <c r="G53" s="13" t="s">
        <v>335</v>
      </c>
      <c r="H53" s="13" t="s">
        <v>62</v>
      </c>
      <c r="I53" s="13" t="s">
        <v>31</v>
      </c>
      <c r="J53" s="13" t="s">
        <v>336</v>
      </c>
      <c r="K53" s="13" t="s">
        <v>330</v>
      </c>
      <c r="L53" s="16">
        <v>500</v>
      </c>
      <c r="M53" s="17">
        <v>45013</v>
      </c>
      <c r="N53" s="17">
        <v>45371</v>
      </c>
      <c r="O53" s="18">
        <f t="shared" si="0"/>
        <v>358</v>
      </c>
      <c r="P53" s="19">
        <v>0.048</v>
      </c>
      <c r="Q53" s="22">
        <v>0</v>
      </c>
      <c r="R53" s="23">
        <v>0</v>
      </c>
      <c r="S53" s="24">
        <f t="shared" si="1"/>
        <v>4.9041</v>
      </c>
      <c r="T53" s="13" t="s">
        <v>337</v>
      </c>
      <c r="U53" s="13" t="s">
        <v>338</v>
      </c>
      <c r="V53" s="13" t="s">
        <v>339</v>
      </c>
      <c r="W53" s="13">
        <v>13871260125</v>
      </c>
      <c r="X53" s="25">
        <v>4.9041</v>
      </c>
      <c r="Y53" s="25"/>
    </row>
    <row r="54" s="3" customFormat="1" ht="28" customHeight="1" spans="1:25">
      <c r="A54" s="12">
        <v>50</v>
      </c>
      <c r="B54" s="14">
        <v>79</v>
      </c>
      <c r="C54" s="13" t="s">
        <v>251</v>
      </c>
      <c r="D54" s="13" t="s">
        <v>340</v>
      </c>
      <c r="E54" s="13" t="s">
        <v>341</v>
      </c>
      <c r="F54" s="13" t="s">
        <v>340</v>
      </c>
      <c r="G54" s="13" t="s">
        <v>341</v>
      </c>
      <c r="H54" s="13" t="s">
        <v>176</v>
      </c>
      <c r="I54" s="13" t="s">
        <v>315</v>
      </c>
      <c r="J54" s="13" t="s">
        <v>287</v>
      </c>
      <c r="K54" s="13" t="s">
        <v>330</v>
      </c>
      <c r="L54" s="16">
        <v>500</v>
      </c>
      <c r="M54" s="17">
        <v>45014</v>
      </c>
      <c r="N54" s="17">
        <v>45401</v>
      </c>
      <c r="O54" s="18">
        <f t="shared" si="0"/>
        <v>387</v>
      </c>
      <c r="P54" s="19">
        <v>0.05</v>
      </c>
      <c r="Q54" s="22">
        <v>0</v>
      </c>
      <c r="R54" s="23">
        <v>0</v>
      </c>
      <c r="S54" s="24">
        <f t="shared" si="1"/>
        <v>5.3013</v>
      </c>
      <c r="T54" s="13" t="s">
        <v>342</v>
      </c>
      <c r="U54" s="13" t="s">
        <v>343</v>
      </c>
      <c r="V54" s="13" t="s">
        <v>344</v>
      </c>
      <c r="W54" s="13" t="s">
        <v>345</v>
      </c>
      <c r="X54" s="25">
        <v>5</v>
      </c>
      <c r="Y54" s="25"/>
    </row>
    <row r="55" s="3" customFormat="1" ht="28" customHeight="1" spans="1:25">
      <c r="A55" s="12">
        <v>51</v>
      </c>
      <c r="B55" s="14">
        <v>81</v>
      </c>
      <c r="C55" s="13" t="s">
        <v>251</v>
      </c>
      <c r="D55" s="13" t="s">
        <v>346</v>
      </c>
      <c r="E55" s="13" t="s">
        <v>347</v>
      </c>
      <c r="F55" s="13" t="s">
        <v>346</v>
      </c>
      <c r="G55" s="13" t="s">
        <v>347</v>
      </c>
      <c r="H55" s="13" t="s">
        <v>62</v>
      </c>
      <c r="I55" s="13" t="s">
        <v>315</v>
      </c>
      <c r="J55" s="13" t="s">
        <v>348</v>
      </c>
      <c r="K55" s="13" t="s">
        <v>330</v>
      </c>
      <c r="L55" s="16">
        <v>500</v>
      </c>
      <c r="M55" s="17">
        <v>45015</v>
      </c>
      <c r="N55" s="17">
        <v>45370</v>
      </c>
      <c r="O55" s="18">
        <f t="shared" si="0"/>
        <v>355</v>
      </c>
      <c r="P55" s="19">
        <v>0.0475</v>
      </c>
      <c r="Q55" s="22">
        <v>0</v>
      </c>
      <c r="R55" s="23">
        <v>0</v>
      </c>
      <c r="S55" s="24">
        <f t="shared" si="1"/>
        <v>4.863</v>
      </c>
      <c r="T55" s="13" t="s">
        <v>349</v>
      </c>
      <c r="U55" s="13" t="s">
        <v>350</v>
      </c>
      <c r="V55" s="13" t="s">
        <v>351</v>
      </c>
      <c r="W55" s="13" t="s">
        <v>352</v>
      </c>
      <c r="X55" s="25">
        <v>4.863</v>
      </c>
      <c r="Y55" s="25"/>
    </row>
    <row r="56" s="3" customFormat="1" ht="28" customHeight="1" spans="1:25">
      <c r="A56" s="12">
        <v>52</v>
      </c>
      <c r="B56" s="14">
        <v>82</v>
      </c>
      <c r="C56" s="13" t="s">
        <v>251</v>
      </c>
      <c r="D56" s="13" t="s">
        <v>353</v>
      </c>
      <c r="E56" s="13" t="s">
        <v>354</v>
      </c>
      <c r="F56" s="13" t="s">
        <v>353</v>
      </c>
      <c r="G56" s="13" t="s">
        <v>354</v>
      </c>
      <c r="H56" s="13" t="s">
        <v>62</v>
      </c>
      <c r="I56" s="13" t="s">
        <v>31</v>
      </c>
      <c r="J56" s="13" t="s">
        <v>355</v>
      </c>
      <c r="K56" s="13" t="s">
        <v>330</v>
      </c>
      <c r="L56" s="16">
        <v>864</v>
      </c>
      <c r="M56" s="17">
        <v>45015</v>
      </c>
      <c r="N56" s="17">
        <v>45402</v>
      </c>
      <c r="O56" s="18">
        <f t="shared" si="0"/>
        <v>387</v>
      </c>
      <c r="P56" s="19">
        <v>0.048</v>
      </c>
      <c r="Q56" s="22">
        <v>0</v>
      </c>
      <c r="R56" s="23">
        <v>0</v>
      </c>
      <c r="S56" s="24">
        <f t="shared" si="1"/>
        <v>9.1607</v>
      </c>
      <c r="T56" s="13" t="s">
        <v>356</v>
      </c>
      <c r="U56" s="13" t="s">
        <v>357</v>
      </c>
      <c r="V56" s="13" t="s">
        <v>358</v>
      </c>
      <c r="W56" s="13">
        <v>13670248569</v>
      </c>
      <c r="X56" s="25">
        <v>8.64</v>
      </c>
      <c r="Y56" s="25"/>
    </row>
    <row r="57" s="3" customFormat="1" ht="28" customHeight="1" spans="1:25">
      <c r="A57" s="12">
        <v>53</v>
      </c>
      <c r="B57" s="14">
        <v>83</v>
      </c>
      <c r="C57" s="13" t="s">
        <v>251</v>
      </c>
      <c r="D57" s="13" t="s">
        <v>359</v>
      </c>
      <c r="E57" s="13" t="s">
        <v>360</v>
      </c>
      <c r="F57" s="13" t="s">
        <v>359</v>
      </c>
      <c r="G57" s="13" t="s">
        <v>360</v>
      </c>
      <c r="H57" s="13" t="s">
        <v>62</v>
      </c>
      <c r="I57" s="13" t="s">
        <v>31</v>
      </c>
      <c r="J57" s="13" t="s">
        <v>361</v>
      </c>
      <c r="K57" s="13" t="s">
        <v>330</v>
      </c>
      <c r="L57" s="16">
        <v>500</v>
      </c>
      <c r="M57" s="17">
        <v>45015</v>
      </c>
      <c r="N57" s="17">
        <v>45371</v>
      </c>
      <c r="O57" s="18">
        <f t="shared" si="0"/>
        <v>356</v>
      </c>
      <c r="P57" s="19">
        <v>0.0485</v>
      </c>
      <c r="Q57" s="22">
        <v>0</v>
      </c>
      <c r="R57" s="23">
        <v>0</v>
      </c>
      <c r="S57" s="24">
        <f t="shared" si="1"/>
        <v>4.8767</v>
      </c>
      <c r="T57" s="13" t="s">
        <v>362</v>
      </c>
      <c r="U57" s="13" t="s">
        <v>363</v>
      </c>
      <c r="V57" s="13" t="s">
        <v>364</v>
      </c>
      <c r="W57" s="13" t="s">
        <v>365</v>
      </c>
      <c r="X57" s="25">
        <v>4.8767</v>
      </c>
      <c r="Y57" s="25"/>
    </row>
    <row r="58" s="3" customFormat="1" ht="28" customHeight="1" spans="1:25">
      <c r="A58" s="12">
        <v>54</v>
      </c>
      <c r="B58" s="14">
        <v>84</v>
      </c>
      <c r="C58" s="13" t="s">
        <v>251</v>
      </c>
      <c r="D58" s="13" t="s">
        <v>366</v>
      </c>
      <c r="E58" s="13" t="s">
        <v>367</v>
      </c>
      <c r="F58" s="13" t="s">
        <v>366</v>
      </c>
      <c r="G58" s="13" t="s">
        <v>367</v>
      </c>
      <c r="H58" s="13" t="s">
        <v>62</v>
      </c>
      <c r="I58" s="13" t="s">
        <v>31</v>
      </c>
      <c r="J58" s="13" t="s">
        <v>203</v>
      </c>
      <c r="K58" s="13" t="s">
        <v>330</v>
      </c>
      <c r="L58" s="16">
        <v>200</v>
      </c>
      <c r="M58" s="17">
        <v>45015</v>
      </c>
      <c r="N58" s="17">
        <v>45371</v>
      </c>
      <c r="O58" s="18">
        <f t="shared" si="0"/>
        <v>356</v>
      </c>
      <c r="P58" s="19">
        <v>0.043</v>
      </c>
      <c r="Q58" s="22">
        <v>0</v>
      </c>
      <c r="R58" s="23">
        <v>0</v>
      </c>
      <c r="S58" s="24">
        <f t="shared" si="1"/>
        <v>1.9506</v>
      </c>
      <c r="T58" s="13" t="s">
        <v>368</v>
      </c>
      <c r="U58" s="13" t="s">
        <v>369</v>
      </c>
      <c r="V58" s="13" t="s">
        <v>370</v>
      </c>
      <c r="W58" s="13">
        <v>18086443167</v>
      </c>
      <c r="X58" s="25">
        <v>1.9506</v>
      </c>
      <c r="Y58" s="25"/>
    </row>
    <row r="59" s="3" customFormat="1" ht="28" customHeight="1" spans="1:25">
      <c r="A59" s="12">
        <v>55</v>
      </c>
      <c r="B59" s="14">
        <v>85</v>
      </c>
      <c r="C59" s="13" t="s">
        <v>251</v>
      </c>
      <c r="D59" s="13" t="s">
        <v>371</v>
      </c>
      <c r="E59" s="13" t="s">
        <v>372</v>
      </c>
      <c r="F59" s="13" t="s">
        <v>371</v>
      </c>
      <c r="G59" s="13" t="s">
        <v>372</v>
      </c>
      <c r="H59" s="13" t="s">
        <v>62</v>
      </c>
      <c r="I59" s="13" t="s">
        <v>31</v>
      </c>
      <c r="J59" s="13" t="s">
        <v>217</v>
      </c>
      <c r="K59" s="13" t="s">
        <v>330</v>
      </c>
      <c r="L59" s="16">
        <v>100</v>
      </c>
      <c r="M59" s="17">
        <v>45016</v>
      </c>
      <c r="N59" s="17">
        <v>45366</v>
      </c>
      <c r="O59" s="18">
        <f t="shared" si="0"/>
        <v>350</v>
      </c>
      <c r="P59" s="19">
        <v>0.048</v>
      </c>
      <c r="Q59" s="22">
        <v>0</v>
      </c>
      <c r="R59" s="23">
        <v>0</v>
      </c>
      <c r="S59" s="24">
        <f t="shared" si="1"/>
        <v>0.9589</v>
      </c>
      <c r="T59" s="13" t="s">
        <v>373</v>
      </c>
      <c r="U59" s="13" t="s">
        <v>374</v>
      </c>
      <c r="V59" s="13" t="s">
        <v>375</v>
      </c>
      <c r="W59" s="13" t="s">
        <v>376</v>
      </c>
      <c r="X59" s="25">
        <v>0.9589</v>
      </c>
      <c r="Y59" s="25"/>
    </row>
    <row r="60" s="3" customFormat="1" ht="28" customHeight="1" spans="1:25">
      <c r="A60" s="12">
        <v>56</v>
      </c>
      <c r="B60" s="14">
        <v>86</v>
      </c>
      <c r="C60" s="13" t="s">
        <v>251</v>
      </c>
      <c r="D60" s="13" t="s">
        <v>377</v>
      </c>
      <c r="E60" s="13" t="s">
        <v>378</v>
      </c>
      <c r="F60" s="13" t="s">
        <v>377</v>
      </c>
      <c r="G60" s="13" t="s">
        <v>378</v>
      </c>
      <c r="H60" s="13" t="s">
        <v>62</v>
      </c>
      <c r="I60" s="13" t="s">
        <v>31</v>
      </c>
      <c r="J60" s="13" t="s">
        <v>379</v>
      </c>
      <c r="K60" s="13" t="s">
        <v>330</v>
      </c>
      <c r="L60" s="16">
        <v>999</v>
      </c>
      <c r="M60" s="17">
        <v>45016</v>
      </c>
      <c r="N60" s="17">
        <v>45371</v>
      </c>
      <c r="O60" s="18">
        <f t="shared" si="0"/>
        <v>355</v>
      </c>
      <c r="P60" s="19">
        <v>0.042</v>
      </c>
      <c r="Q60" s="22">
        <v>0</v>
      </c>
      <c r="R60" s="23">
        <v>0</v>
      </c>
      <c r="S60" s="24">
        <f t="shared" si="1"/>
        <v>9.7163</v>
      </c>
      <c r="T60" s="13" t="s">
        <v>380</v>
      </c>
      <c r="U60" s="13" t="s">
        <v>381</v>
      </c>
      <c r="V60" s="13" t="s">
        <v>382</v>
      </c>
      <c r="W60" s="13" t="s">
        <v>383</v>
      </c>
      <c r="X60" s="25">
        <v>9.7163</v>
      </c>
      <c r="Y60" s="25"/>
    </row>
    <row r="61" s="3" customFormat="1" ht="28" customHeight="1" spans="1:25">
      <c r="A61" s="12">
        <v>57</v>
      </c>
      <c r="B61" s="14">
        <v>87</v>
      </c>
      <c r="C61" s="13" t="s">
        <v>251</v>
      </c>
      <c r="D61" s="13" t="s">
        <v>384</v>
      </c>
      <c r="E61" s="13" t="s">
        <v>385</v>
      </c>
      <c r="F61" s="13" t="s">
        <v>384</v>
      </c>
      <c r="G61" s="13" t="s">
        <v>385</v>
      </c>
      <c r="H61" s="13" t="s">
        <v>62</v>
      </c>
      <c r="I61" s="13" t="s">
        <v>315</v>
      </c>
      <c r="J61" s="13" t="s">
        <v>184</v>
      </c>
      <c r="K61" s="13" t="s">
        <v>330</v>
      </c>
      <c r="L61" s="16">
        <v>400</v>
      </c>
      <c r="M61" s="17">
        <v>45016</v>
      </c>
      <c r="N61" s="17">
        <v>45370</v>
      </c>
      <c r="O61" s="18">
        <f t="shared" si="0"/>
        <v>354</v>
      </c>
      <c r="P61" s="19">
        <v>0.048</v>
      </c>
      <c r="Q61" s="22">
        <v>0</v>
      </c>
      <c r="R61" s="23">
        <v>0</v>
      </c>
      <c r="S61" s="24">
        <f t="shared" si="1"/>
        <v>3.8794</v>
      </c>
      <c r="T61" s="13" t="s">
        <v>386</v>
      </c>
      <c r="U61" s="13" t="s">
        <v>387</v>
      </c>
      <c r="V61" s="13" t="s">
        <v>388</v>
      </c>
      <c r="W61" s="13" t="s">
        <v>389</v>
      </c>
      <c r="X61" s="25">
        <v>3.8794</v>
      </c>
      <c r="Y61" s="25"/>
    </row>
    <row r="62" s="3" customFormat="1" ht="28" customHeight="1" spans="1:25">
      <c r="A62" s="12">
        <v>58</v>
      </c>
      <c r="B62" s="14">
        <v>88</v>
      </c>
      <c r="C62" s="13" t="s">
        <v>251</v>
      </c>
      <c r="D62" s="13" t="s">
        <v>390</v>
      </c>
      <c r="E62" s="13" t="s">
        <v>391</v>
      </c>
      <c r="F62" s="13" t="s">
        <v>390</v>
      </c>
      <c r="G62" s="13" t="s">
        <v>391</v>
      </c>
      <c r="H62" s="13" t="s">
        <v>202</v>
      </c>
      <c r="I62" s="13" t="s">
        <v>315</v>
      </c>
      <c r="J62" s="13" t="s">
        <v>392</v>
      </c>
      <c r="K62" s="13" t="s">
        <v>330</v>
      </c>
      <c r="L62" s="16">
        <v>1000</v>
      </c>
      <c r="M62" s="17">
        <v>45016</v>
      </c>
      <c r="N62" s="17">
        <v>45371</v>
      </c>
      <c r="O62" s="18">
        <f t="shared" si="0"/>
        <v>355</v>
      </c>
      <c r="P62" s="19">
        <v>0.04</v>
      </c>
      <c r="Q62" s="22">
        <v>0</v>
      </c>
      <c r="R62" s="23">
        <v>0</v>
      </c>
      <c r="S62" s="24">
        <f t="shared" si="1"/>
        <v>9.726</v>
      </c>
      <c r="T62" s="13" t="s">
        <v>393</v>
      </c>
      <c r="U62" s="13" t="s">
        <v>394</v>
      </c>
      <c r="V62" s="13" t="s">
        <v>395</v>
      </c>
      <c r="W62" s="13" t="s">
        <v>396</v>
      </c>
      <c r="X62" s="25">
        <v>9.726</v>
      </c>
      <c r="Y62" s="25"/>
    </row>
    <row r="63" s="3" customFormat="1" ht="28" customHeight="1" spans="1:25">
      <c r="A63" s="12">
        <v>59</v>
      </c>
      <c r="B63" s="14">
        <v>89</v>
      </c>
      <c r="C63" s="13" t="s">
        <v>251</v>
      </c>
      <c r="D63" s="13" t="s">
        <v>397</v>
      </c>
      <c r="E63" s="13" t="s">
        <v>398</v>
      </c>
      <c r="F63" s="13" t="s">
        <v>397</v>
      </c>
      <c r="G63" s="13" t="s">
        <v>398</v>
      </c>
      <c r="H63" s="13" t="s">
        <v>62</v>
      </c>
      <c r="I63" s="13" t="s">
        <v>315</v>
      </c>
      <c r="J63" s="13" t="s">
        <v>83</v>
      </c>
      <c r="K63" s="13" t="s">
        <v>330</v>
      </c>
      <c r="L63" s="16">
        <v>500</v>
      </c>
      <c r="M63" s="17">
        <v>45016</v>
      </c>
      <c r="N63" s="17">
        <v>45371</v>
      </c>
      <c r="O63" s="18">
        <f t="shared" si="0"/>
        <v>355</v>
      </c>
      <c r="P63" s="19">
        <v>0.038</v>
      </c>
      <c r="Q63" s="22">
        <v>0</v>
      </c>
      <c r="R63" s="23">
        <v>0</v>
      </c>
      <c r="S63" s="24">
        <f t="shared" si="1"/>
        <v>4.863</v>
      </c>
      <c r="T63" s="13" t="s">
        <v>399</v>
      </c>
      <c r="U63" s="13" t="s">
        <v>400</v>
      </c>
      <c r="V63" s="13" t="s">
        <v>401</v>
      </c>
      <c r="W63" s="13">
        <v>13487078657</v>
      </c>
      <c r="X63" s="25">
        <v>4.863</v>
      </c>
      <c r="Y63" s="25"/>
    </row>
    <row r="64" s="3" customFormat="1" ht="28" customHeight="1" spans="1:25">
      <c r="A64" s="12">
        <v>60</v>
      </c>
      <c r="B64" s="14">
        <v>92</v>
      </c>
      <c r="C64" s="13" t="s">
        <v>251</v>
      </c>
      <c r="D64" s="13" t="s">
        <v>402</v>
      </c>
      <c r="E64" s="13" t="s">
        <v>403</v>
      </c>
      <c r="F64" s="13" t="s">
        <v>402</v>
      </c>
      <c r="G64" s="13" t="s">
        <v>403</v>
      </c>
      <c r="H64" s="13" t="s">
        <v>62</v>
      </c>
      <c r="I64" s="13" t="s">
        <v>315</v>
      </c>
      <c r="J64" s="13" t="s">
        <v>287</v>
      </c>
      <c r="K64" s="13" t="s">
        <v>330</v>
      </c>
      <c r="L64" s="16">
        <v>999</v>
      </c>
      <c r="M64" s="17">
        <v>45016</v>
      </c>
      <c r="N64" s="17">
        <v>45371</v>
      </c>
      <c r="O64" s="18">
        <f t="shared" si="0"/>
        <v>355</v>
      </c>
      <c r="P64" s="19">
        <v>0.038</v>
      </c>
      <c r="Q64" s="22">
        <v>0</v>
      </c>
      <c r="R64" s="23">
        <v>0</v>
      </c>
      <c r="S64" s="24">
        <f t="shared" si="1"/>
        <v>9.7163</v>
      </c>
      <c r="T64" s="13" t="s">
        <v>404</v>
      </c>
      <c r="U64" s="13" t="s">
        <v>405</v>
      </c>
      <c r="V64" s="13" t="s">
        <v>401</v>
      </c>
      <c r="W64" s="13">
        <v>13487078657</v>
      </c>
      <c r="X64" s="25">
        <v>9.7163</v>
      </c>
      <c r="Y64" s="25"/>
    </row>
    <row r="65" s="3" customFormat="1" ht="28" customHeight="1" spans="1:25">
      <c r="A65" s="12">
        <v>61</v>
      </c>
      <c r="B65" s="14">
        <v>93</v>
      </c>
      <c r="C65" s="13" t="s">
        <v>251</v>
      </c>
      <c r="D65" s="13" t="s">
        <v>406</v>
      </c>
      <c r="E65" s="13" t="s">
        <v>407</v>
      </c>
      <c r="F65" s="13" t="s">
        <v>406</v>
      </c>
      <c r="G65" s="13" t="s">
        <v>407</v>
      </c>
      <c r="H65" s="13" t="s">
        <v>62</v>
      </c>
      <c r="I65" s="13" t="s">
        <v>315</v>
      </c>
      <c r="J65" s="13" t="s">
        <v>184</v>
      </c>
      <c r="K65" s="13" t="s">
        <v>330</v>
      </c>
      <c r="L65" s="16">
        <v>999</v>
      </c>
      <c r="M65" s="17">
        <v>45016</v>
      </c>
      <c r="N65" s="17">
        <v>45370</v>
      </c>
      <c r="O65" s="18">
        <f t="shared" si="0"/>
        <v>354</v>
      </c>
      <c r="P65" s="19">
        <v>0.045</v>
      </c>
      <c r="Q65" s="22">
        <v>0</v>
      </c>
      <c r="R65" s="23">
        <v>0</v>
      </c>
      <c r="S65" s="24">
        <f t="shared" si="1"/>
        <v>9.6889</v>
      </c>
      <c r="T65" s="13" t="s">
        <v>408</v>
      </c>
      <c r="U65" s="13" t="s">
        <v>409</v>
      </c>
      <c r="V65" s="13" t="s">
        <v>410</v>
      </c>
      <c r="W65" s="13">
        <v>18086510509</v>
      </c>
      <c r="X65" s="25">
        <v>9.6889</v>
      </c>
      <c r="Y65" s="25"/>
    </row>
    <row r="66" s="3" customFormat="1" ht="28" customHeight="1" spans="1:25">
      <c r="A66" s="12">
        <v>62</v>
      </c>
      <c r="B66" s="14">
        <v>94</v>
      </c>
      <c r="C66" s="13" t="s">
        <v>251</v>
      </c>
      <c r="D66" s="13" t="s">
        <v>411</v>
      </c>
      <c r="E66" s="13" t="s">
        <v>412</v>
      </c>
      <c r="F66" s="13" t="s">
        <v>411</v>
      </c>
      <c r="G66" s="13" t="s">
        <v>412</v>
      </c>
      <c r="H66" s="13" t="s">
        <v>62</v>
      </c>
      <c r="I66" s="13" t="s">
        <v>31</v>
      </c>
      <c r="J66" s="13" t="s">
        <v>203</v>
      </c>
      <c r="K66" s="13" t="s">
        <v>330</v>
      </c>
      <c r="L66" s="16">
        <v>500</v>
      </c>
      <c r="M66" s="17">
        <v>45016</v>
      </c>
      <c r="N66" s="17">
        <v>45369</v>
      </c>
      <c r="O66" s="18">
        <f t="shared" si="0"/>
        <v>353</v>
      </c>
      <c r="P66" s="19">
        <v>0.0435</v>
      </c>
      <c r="Q66" s="22">
        <v>0</v>
      </c>
      <c r="R66" s="23">
        <v>0</v>
      </c>
      <c r="S66" s="24">
        <f t="shared" si="1"/>
        <v>4.8356</v>
      </c>
      <c r="T66" s="13" t="s">
        <v>413</v>
      </c>
      <c r="U66" s="13" t="s">
        <v>414</v>
      </c>
      <c r="V66" s="13" t="s">
        <v>415</v>
      </c>
      <c r="W66" s="13">
        <v>18186218701</v>
      </c>
      <c r="X66" s="25">
        <v>4.8356</v>
      </c>
      <c r="Y66" s="25"/>
    </row>
    <row r="67" s="3" customFormat="1" ht="28" customHeight="1" spans="1:25">
      <c r="A67" s="12">
        <v>63</v>
      </c>
      <c r="B67" s="14">
        <v>96</v>
      </c>
      <c r="C67" s="13" t="s">
        <v>251</v>
      </c>
      <c r="D67" s="13" t="s">
        <v>416</v>
      </c>
      <c r="E67" s="13" t="s">
        <v>417</v>
      </c>
      <c r="F67" s="13" t="s">
        <v>416</v>
      </c>
      <c r="G67" s="13" t="s">
        <v>417</v>
      </c>
      <c r="H67" s="13" t="s">
        <v>62</v>
      </c>
      <c r="I67" s="13" t="s">
        <v>315</v>
      </c>
      <c r="J67" s="13" t="s">
        <v>231</v>
      </c>
      <c r="K67" s="13" t="s">
        <v>330</v>
      </c>
      <c r="L67" s="16">
        <v>999</v>
      </c>
      <c r="M67" s="17">
        <v>45016</v>
      </c>
      <c r="N67" s="17">
        <v>45366</v>
      </c>
      <c r="O67" s="18">
        <f t="shared" si="0"/>
        <v>350</v>
      </c>
      <c r="P67" s="19">
        <v>0.0435</v>
      </c>
      <c r="Q67" s="22">
        <v>0</v>
      </c>
      <c r="R67" s="23">
        <v>0</v>
      </c>
      <c r="S67" s="24">
        <f t="shared" si="1"/>
        <v>9.5794</v>
      </c>
      <c r="T67" s="13" t="s">
        <v>418</v>
      </c>
      <c r="U67" s="13" t="s">
        <v>419</v>
      </c>
      <c r="V67" s="13" t="s">
        <v>420</v>
      </c>
      <c r="W67" s="13" t="s">
        <v>421</v>
      </c>
      <c r="X67" s="25">
        <v>9.5794</v>
      </c>
      <c r="Y67" s="25"/>
    </row>
    <row r="68" s="3" customFormat="1" ht="28" customHeight="1" spans="1:25">
      <c r="A68" s="12">
        <v>64</v>
      </c>
      <c r="B68" s="14">
        <v>97</v>
      </c>
      <c r="C68" s="13" t="s">
        <v>251</v>
      </c>
      <c r="D68" s="13" t="s">
        <v>422</v>
      </c>
      <c r="E68" s="13" t="s">
        <v>423</v>
      </c>
      <c r="F68" s="13" t="s">
        <v>422</v>
      </c>
      <c r="G68" s="13" t="s">
        <v>423</v>
      </c>
      <c r="H68" s="13" t="s">
        <v>62</v>
      </c>
      <c r="I68" s="13" t="s">
        <v>31</v>
      </c>
      <c r="J68" s="13" t="s">
        <v>424</v>
      </c>
      <c r="K68" s="13" t="s">
        <v>330</v>
      </c>
      <c r="L68" s="16">
        <v>500</v>
      </c>
      <c r="M68" s="17">
        <v>45016</v>
      </c>
      <c r="N68" s="17">
        <v>45371</v>
      </c>
      <c r="O68" s="18">
        <f t="shared" si="0"/>
        <v>355</v>
      </c>
      <c r="P68" s="19">
        <v>0.038</v>
      </c>
      <c r="Q68" s="22">
        <v>0</v>
      </c>
      <c r="R68" s="23">
        <v>0</v>
      </c>
      <c r="S68" s="24">
        <f t="shared" si="1"/>
        <v>4.863</v>
      </c>
      <c r="T68" s="13" t="s">
        <v>425</v>
      </c>
      <c r="U68" s="13" t="s">
        <v>426</v>
      </c>
      <c r="V68" s="13" t="s">
        <v>401</v>
      </c>
      <c r="W68" s="13">
        <v>13487078657</v>
      </c>
      <c r="X68" s="25">
        <v>4.863</v>
      </c>
      <c r="Y68" s="25"/>
    </row>
    <row r="69" s="3" customFormat="1" ht="28" customHeight="1" spans="1:25">
      <c r="A69" s="12">
        <v>65</v>
      </c>
      <c r="B69" s="14">
        <v>98</v>
      </c>
      <c r="C69" s="13" t="s">
        <v>251</v>
      </c>
      <c r="D69" s="13" t="s">
        <v>366</v>
      </c>
      <c r="E69" s="13" t="s">
        <v>367</v>
      </c>
      <c r="F69" s="13" t="s">
        <v>366</v>
      </c>
      <c r="G69" s="13" t="s">
        <v>367</v>
      </c>
      <c r="H69" s="13" t="s">
        <v>62</v>
      </c>
      <c r="I69" s="13" t="s">
        <v>31</v>
      </c>
      <c r="J69" s="13" t="s">
        <v>203</v>
      </c>
      <c r="K69" s="13" t="s">
        <v>330</v>
      </c>
      <c r="L69" s="16">
        <v>300</v>
      </c>
      <c r="M69" s="17">
        <v>45090</v>
      </c>
      <c r="N69" s="17">
        <v>45454</v>
      </c>
      <c r="O69" s="18">
        <f t="shared" ref="O69:O128" si="2">+N69-M69</f>
        <v>364</v>
      </c>
      <c r="P69" s="19">
        <v>0.043</v>
      </c>
      <c r="Q69" s="22">
        <v>1.5</v>
      </c>
      <c r="R69" s="23">
        <v>0.005</v>
      </c>
      <c r="S69" s="24">
        <f t="shared" ref="S69:S128" si="3">ROUNDDOWN(L69*O69/365*1%,4)</f>
        <v>2.9917</v>
      </c>
      <c r="T69" s="13" t="s">
        <v>427</v>
      </c>
      <c r="U69" s="13" t="s">
        <v>428</v>
      </c>
      <c r="V69" s="13" t="s">
        <v>370</v>
      </c>
      <c r="W69" s="13">
        <v>18086443167</v>
      </c>
      <c r="X69" s="25">
        <v>2.9917</v>
      </c>
      <c r="Y69" s="25"/>
    </row>
    <row r="70" s="3" customFormat="1" ht="28" customHeight="1" spans="1:25">
      <c r="A70" s="12">
        <v>66</v>
      </c>
      <c r="B70" s="14">
        <v>99</v>
      </c>
      <c r="C70" s="13" t="s">
        <v>251</v>
      </c>
      <c r="D70" s="13" t="s">
        <v>429</v>
      </c>
      <c r="E70" s="13" t="s">
        <v>430</v>
      </c>
      <c r="F70" s="13" t="s">
        <v>429</v>
      </c>
      <c r="G70" s="13" t="s">
        <v>430</v>
      </c>
      <c r="H70" s="13" t="s">
        <v>62</v>
      </c>
      <c r="I70" s="13" t="s">
        <v>31</v>
      </c>
      <c r="J70" s="13" t="s">
        <v>431</v>
      </c>
      <c r="K70" s="13" t="s">
        <v>330</v>
      </c>
      <c r="L70" s="16">
        <v>500</v>
      </c>
      <c r="M70" s="17">
        <v>45105</v>
      </c>
      <c r="N70" s="17">
        <v>45461</v>
      </c>
      <c r="O70" s="18">
        <f t="shared" si="2"/>
        <v>356</v>
      </c>
      <c r="P70" s="19">
        <v>0.0495</v>
      </c>
      <c r="Q70" s="22">
        <v>2.445205</v>
      </c>
      <c r="R70" s="23">
        <v>0.005</v>
      </c>
      <c r="S70" s="24">
        <f t="shared" si="3"/>
        <v>4.8767</v>
      </c>
      <c r="T70" s="13" t="s">
        <v>432</v>
      </c>
      <c r="U70" s="13" t="s">
        <v>433</v>
      </c>
      <c r="V70" s="13" t="s">
        <v>434</v>
      </c>
      <c r="W70" s="13">
        <v>15927256924</v>
      </c>
      <c r="X70" s="25">
        <v>4.8767</v>
      </c>
      <c r="Y70" s="25"/>
    </row>
    <row r="71" s="3" customFormat="1" ht="28" customHeight="1" spans="1:25">
      <c r="A71" s="12">
        <v>67</v>
      </c>
      <c r="B71" s="14">
        <v>100</v>
      </c>
      <c r="C71" s="13" t="s">
        <v>251</v>
      </c>
      <c r="D71" s="13" t="s">
        <v>435</v>
      </c>
      <c r="E71" s="13" t="s">
        <v>436</v>
      </c>
      <c r="F71" s="13" t="s">
        <v>435</v>
      </c>
      <c r="G71" s="13" t="s">
        <v>436</v>
      </c>
      <c r="H71" s="13" t="s">
        <v>62</v>
      </c>
      <c r="I71" s="13" t="s">
        <v>31</v>
      </c>
      <c r="J71" s="13" t="s">
        <v>177</v>
      </c>
      <c r="K71" s="13" t="s">
        <v>330</v>
      </c>
      <c r="L71" s="16">
        <v>500</v>
      </c>
      <c r="M71" s="17">
        <v>45106</v>
      </c>
      <c r="N71" s="17">
        <v>45463</v>
      </c>
      <c r="O71" s="18">
        <f t="shared" si="2"/>
        <v>357</v>
      </c>
      <c r="P71" s="19">
        <v>0.0505</v>
      </c>
      <c r="Q71" s="22">
        <v>2.452055</v>
      </c>
      <c r="R71" s="23">
        <v>0.005</v>
      </c>
      <c r="S71" s="24">
        <f t="shared" si="3"/>
        <v>4.8904</v>
      </c>
      <c r="T71" s="13" t="s">
        <v>437</v>
      </c>
      <c r="U71" s="13" t="s">
        <v>438</v>
      </c>
      <c r="V71" s="13" t="s">
        <v>439</v>
      </c>
      <c r="W71" s="13">
        <v>13707201111</v>
      </c>
      <c r="X71" s="25">
        <v>4.8904</v>
      </c>
      <c r="Y71" s="25"/>
    </row>
    <row r="72" s="3" customFormat="1" ht="28" customHeight="1" spans="1:25">
      <c r="A72" s="12">
        <v>68</v>
      </c>
      <c r="B72" s="14">
        <v>101</v>
      </c>
      <c r="C72" s="13" t="s">
        <v>251</v>
      </c>
      <c r="D72" s="13" t="s">
        <v>440</v>
      </c>
      <c r="E72" s="13" t="s">
        <v>441</v>
      </c>
      <c r="F72" s="13" t="s">
        <v>440</v>
      </c>
      <c r="G72" s="13" t="s">
        <v>441</v>
      </c>
      <c r="H72" s="13" t="s">
        <v>62</v>
      </c>
      <c r="I72" s="13" t="s">
        <v>31</v>
      </c>
      <c r="J72" s="13" t="s">
        <v>177</v>
      </c>
      <c r="K72" s="13" t="s">
        <v>330</v>
      </c>
      <c r="L72" s="16">
        <v>400</v>
      </c>
      <c r="M72" s="17">
        <v>45107</v>
      </c>
      <c r="N72" s="17">
        <v>45463</v>
      </c>
      <c r="O72" s="18">
        <f t="shared" si="2"/>
        <v>356</v>
      </c>
      <c r="P72" s="19">
        <v>0.0485</v>
      </c>
      <c r="Q72" s="22">
        <v>1.956164</v>
      </c>
      <c r="R72" s="23">
        <v>0.005</v>
      </c>
      <c r="S72" s="24">
        <f t="shared" si="3"/>
        <v>3.9013</v>
      </c>
      <c r="T72" s="13" t="s">
        <v>442</v>
      </c>
      <c r="U72" s="13" t="s">
        <v>443</v>
      </c>
      <c r="V72" s="13" t="s">
        <v>444</v>
      </c>
      <c r="W72" s="13" t="s">
        <v>445</v>
      </c>
      <c r="X72" s="25">
        <v>3.9013</v>
      </c>
      <c r="Y72" s="25"/>
    </row>
    <row r="73" s="3" customFormat="1" ht="28" customHeight="1" spans="1:25">
      <c r="A73" s="12">
        <v>69</v>
      </c>
      <c r="B73" s="14">
        <v>102</v>
      </c>
      <c r="C73" s="13" t="s">
        <v>251</v>
      </c>
      <c r="D73" s="13" t="s">
        <v>446</v>
      </c>
      <c r="E73" s="13" t="s">
        <v>447</v>
      </c>
      <c r="F73" s="13" t="s">
        <v>446</v>
      </c>
      <c r="G73" s="13" t="s">
        <v>447</v>
      </c>
      <c r="H73" s="13" t="s">
        <v>62</v>
      </c>
      <c r="I73" s="13" t="s">
        <v>31</v>
      </c>
      <c r="J73" s="13" t="s">
        <v>448</v>
      </c>
      <c r="K73" s="13" t="s">
        <v>330</v>
      </c>
      <c r="L73" s="16">
        <v>900</v>
      </c>
      <c r="M73" s="17">
        <v>45107</v>
      </c>
      <c r="N73" s="17">
        <v>45463</v>
      </c>
      <c r="O73" s="18">
        <f t="shared" si="2"/>
        <v>356</v>
      </c>
      <c r="P73" s="19">
        <v>0.0505</v>
      </c>
      <c r="Q73" s="22">
        <v>4.40137</v>
      </c>
      <c r="R73" s="23">
        <v>0.005</v>
      </c>
      <c r="S73" s="24">
        <f t="shared" si="3"/>
        <v>8.778</v>
      </c>
      <c r="T73" s="13" t="s">
        <v>449</v>
      </c>
      <c r="U73" s="13" t="s">
        <v>450</v>
      </c>
      <c r="V73" s="13" t="s">
        <v>451</v>
      </c>
      <c r="W73" s="13" t="s">
        <v>452</v>
      </c>
      <c r="X73" s="25">
        <v>8.778</v>
      </c>
      <c r="Y73" s="25"/>
    </row>
    <row r="74" s="3" customFormat="1" ht="28" customHeight="1" spans="1:25">
      <c r="A74" s="12">
        <v>70</v>
      </c>
      <c r="B74" s="14">
        <v>103</v>
      </c>
      <c r="C74" s="13" t="s">
        <v>251</v>
      </c>
      <c r="D74" s="13" t="s">
        <v>453</v>
      </c>
      <c r="E74" s="13" t="s">
        <v>454</v>
      </c>
      <c r="F74" s="13" t="s">
        <v>453</v>
      </c>
      <c r="G74" s="13" t="s">
        <v>454</v>
      </c>
      <c r="H74" s="13" t="s">
        <v>62</v>
      </c>
      <c r="I74" s="13" t="s">
        <v>315</v>
      </c>
      <c r="J74" s="13" t="s">
        <v>83</v>
      </c>
      <c r="K74" s="13" t="s">
        <v>330</v>
      </c>
      <c r="L74" s="16">
        <v>100</v>
      </c>
      <c r="M74" s="17">
        <v>45103</v>
      </c>
      <c r="N74" s="17">
        <v>45463</v>
      </c>
      <c r="O74" s="18">
        <f t="shared" si="2"/>
        <v>360</v>
      </c>
      <c r="P74" s="19">
        <v>0.0505</v>
      </c>
      <c r="Q74" s="22">
        <v>0.494521</v>
      </c>
      <c r="R74" s="23">
        <v>0.005</v>
      </c>
      <c r="S74" s="24">
        <f t="shared" si="3"/>
        <v>0.9863</v>
      </c>
      <c r="T74" s="13" t="s">
        <v>455</v>
      </c>
      <c r="U74" s="13" t="s">
        <v>456</v>
      </c>
      <c r="V74" s="13" t="s">
        <v>457</v>
      </c>
      <c r="W74" s="13" t="s">
        <v>458</v>
      </c>
      <c r="X74" s="25">
        <v>0.9863</v>
      </c>
      <c r="Y74" s="25"/>
    </row>
    <row r="75" s="3" customFormat="1" ht="28" customHeight="1" spans="1:25">
      <c r="A75" s="12">
        <v>71</v>
      </c>
      <c r="B75" s="14">
        <v>104</v>
      </c>
      <c r="C75" s="13" t="s">
        <v>251</v>
      </c>
      <c r="D75" s="13" t="s">
        <v>459</v>
      </c>
      <c r="E75" s="13" t="s">
        <v>460</v>
      </c>
      <c r="F75" s="13" t="s">
        <v>459</v>
      </c>
      <c r="G75" s="13" t="s">
        <v>460</v>
      </c>
      <c r="H75" s="13" t="s">
        <v>62</v>
      </c>
      <c r="I75" s="13" t="s">
        <v>31</v>
      </c>
      <c r="J75" s="13" t="s">
        <v>217</v>
      </c>
      <c r="K75" s="13" t="s">
        <v>330</v>
      </c>
      <c r="L75" s="16">
        <v>700</v>
      </c>
      <c r="M75" s="17">
        <v>45105</v>
      </c>
      <c r="N75" s="17">
        <v>45456</v>
      </c>
      <c r="O75" s="18">
        <f t="shared" si="2"/>
        <v>351</v>
      </c>
      <c r="P75" s="19">
        <v>0.042</v>
      </c>
      <c r="Q75" s="22">
        <v>3.375342</v>
      </c>
      <c r="R75" s="23">
        <v>0.005</v>
      </c>
      <c r="S75" s="24">
        <f t="shared" si="3"/>
        <v>6.7315</v>
      </c>
      <c r="T75" s="13" t="s">
        <v>461</v>
      </c>
      <c r="U75" s="13" t="s">
        <v>462</v>
      </c>
      <c r="V75" s="13" t="s">
        <v>463</v>
      </c>
      <c r="W75" s="13" t="s">
        <v>464</v>
      </c>
      <c r="X75" s="25">
        <v>6.7315</v>
      </c>
      <c r="Y75" s="25"/>
    </row>
    <row r="76" s="3" customFormat="1" ht="28" customHeight="1" spans="1:25">
      <c r="A76" s="12">
        <v>72</v>
      </c>
      <c r="B76" s="14">
        <v>105</v>
      </c>
      <c r="C76" s="13" t="s">
        <v>251</v>
      </c>
      <c r="D76" s="13" t="s">
        <v>465</v>
      </c>
      <c r="E76" s="13" t="s">
        <v>466</v>
      </c>
      <c r="F76" s="13" t="s">
        <v>465</v>
      </c>
      <c r="G76" s="13" t="s">
        <v>466</v>
      </c>
      <c r="H76" s="13" t="s">
        <v>62</v>
      </c>
      <c r="I76" s="13" t="s">
        <v>31</v>
      </c>
      <c r="J76" s="13" t="s">
        <v>467</v>
      </c>
      <c r="K76" s="13" t="s">
        <v>330</v>
      </c>
      <c r="L76" s="16">
        <v>900</v>
      </c>
      <c r="M76" s="17">
        <v>45106</v>
      </c>
      <c r="N76" s="17">
        <v>45463</v>
      </c>
      <c r="O76" s="18">
        <f t="shared" si="2"/>
        <v>357</v>
      </c>
      <c r="P76" s="19">
        <v>0.0475</v>
      </c>
      <c r="Q76" s="22">
        <v>4.413699</v>
      </c>
      <c r="R76" s="23">
        <v>0.005</v>
      </c>
      <c r="S76" s="24">
        <f t="shared" si="3"/>
        <v>8.8027</v>
      </c>
      <c r="T76" s="13" t="s">
        <v>468</v>
      </c>
      <c r="U76" s="13" t="s">
        <v>469</v>
      </c>
      <c r="V76" s="13" t="s">
        <v>470</v>
      </c>
      <c r="W76" s="13" t="s">
        <v>471</v>
      </c>
      <c r="X76" s="25">
        <v>8.8027</v>
      </c>
      <c r="Y76" s="25"/>
    </row>
    <row r="77" s="3" customFormat="1" ht="28" customHeight="1" spans="1:25">
      <c r="A77" s="12">
        <v>73</v>
      </c>
      <c r="B77" s="14">
        <v>106</v>
      </c>
      <c r="C77" s="13" t="s">
        <v>251</v>
      </c>
      <c r="D77" s="13" t="s">
        <v>472</v>
      </c>
      <c r="E77" s="13" t="s">
        <v>473</v>
      </c>
      <c r="F77" s="13" t="s">
        <v>472</v>
      </c>
      <c r="G77" s="13" t="s">
        <v>473</v>
      </c>
      <c r="H77" s="13" t="s">
        <v>62</v>
      </c>
      <c r="I77" s="13" t="s">
        <v>31</v>
      </c>
      <c r="J77" s="13" t="s">
        <v>474</v>
      </c>
      <c r="K77" s="13" t="s">
        <v>330</v>
      </c>
      <c r="L77" s="16">
        <v>75</v>
      </c>
      <c r="M77" s="17">
        <v>45106</v>
      </c>
      <c r="N77" s="17">
        <v>45463</v>
      </c>
      <c r="O77" s="18">
        <f t="shared" si="2"/>
        <v>357</v>
      </c>
      <c r="P77" s="19">
        <v>0.0505</v>
      </c>
      <c r="Q77" s="22">
        <v>0.367808</v>
      </c>
      <c r="R77" s="23">
        <v>0.005</v>
      </c>
      <c r="S77" s="24">
        <f t="shared" si="3"/>
        <v>0.7335</v>
      </c>
      <c r="T77" s="13" t="s">
        <v>475</v>
      </c>
      <c r="U77" s="13" t="s">
        <v>476</v>
      </c>
      <c r="V77" s="13" t="s">
        <v>477</v>
      </c>
      <c r="W77" s="13">
        <v>18917851580</v>
      </c>
      <c r="X77" s="25">
        <v>0.7335</v>
      </c>
      <c r="Y77" s="25"/>
    </row>
    <row r="78" s="3" customFormat="1" ht="28" customHeight="1" spans="1:25">
      <c r="A78" s="12">
        <v>74</v>
      </c>
      <c r="B78" s="14">
        <v>107</v>
      </c>
      <c r="C78" s="13" t="s">
        <v>251</v>
      </c>
      <c r="D78" s="13" t="s">
        <v>478</v>
      </c>
      <c r="E78" s="13" t="s">
        <v>479</v>
      </c>
      <c r="F78" s="13" t="s">
        <v>478</v>
      </c>
      <c r="G78" s="13" t="s">
        <v>479</v>
      </c>
      <c r="H78" s="13" t="s">
        <v>62</v>
      </c>
      <c r="I78" s="13" t="s">
        <v>31</v>
      </c>
      <c r="J78" s="13" t="s">
        <v>480</v>
      </c>
      <c r="K78" s="13" t="s">
        <v>330</v>
      </c>
      <c r="L78" s="16">
        <v>1000</v>
      </c>
      <c r="M78" s="17">
        <v>45106</v>
      </c>
      <c r="N78" s="17">
        <v>45463</v>
      </c>
      <c r="O78" s="18">
        <f t="shared" si="2"/>
        <v>357</v>
      </c>
      <c r="P78" s="19">
        <v>0.0495</v>
      </c>
      <c r="Q78" s="22">
        <v>4.90411</v>
      </c>
      <c r="R78" s="23">
        <v>0.005</v>
      </c>
      <c r="S78" s="24">
        <f t="shared" si="3"/>
        <v>9.7808</v>
      </c>
      <c r="T78" s="13" t="s">
        <v>481</v>
      </c>
      <c r="U78" s="13" t="s">
        <v>482</v>
      </c>
      <c r="V78" s="13" t="s">
        <v>483</v>
      </c>
      <c r="W78" s="13">
        <v>18062042049</v>
      </c>
      <c r="X78" s="25">
        <v>9.7808</v>
      </c>
      <c r="Y78" s="25"/>
    </row>
    <row r="79" s="4" customFormat="1" ht="28" customHeight="1" spans="1:25">
      <c r="A79" s="12">
        <v>75</v>
      </c>
      <c r="B79" s="14">
        <v>108</v>
      </c>
      <c r="C79" s="13" t="s">
        <v>251</v>
      </c>
      <c r="D79" s="13" t="s">
        <v>484</v>
      </c>
      <c r="E79" s="13" t="s">
        <v>485</v>
      </c>
      <c r="F79" s="13" t="s">
        <v>484</v>
      </c>
      <c r="G79" s="13" t="s">
        <v>485</v>
      </c>
      <c r="H79" s="13" t="s">
        <v>116</v>
      </c>
      <c r="I79" s="13" t="s">
        <v>315</v>
      </c>
      <c r="J79" s="13" t="s">
        <v>308</v>
      </c>
      <c r="K79" s="13" t="s">
        <v>330</v>
      </c>
      <c r="L79" s="16">
        <v>800</v>
      </c>
      <c r="M79" s="17">
        <v>45107</v>
      </c>
      <c r="N79" s="17">
        <v>45467</v>
      </c>
      <c r="O79" s="18">
        <f t="shared" si="2"/>
        <v>360</v>
      </c>
      <c r="P79" s="19">
        <v>0.0505</v>
      </c>
      <c r="Q79" s="22">
        <v>3.956164</v>
      </c>
      <c r="R79" s="23">
        <v>0.005</v>
      </c>
      <c r="S79" s="24">
        <f t="shared" si="3"/>
        <v>7.8904</v>
      </c>
      <c r="T79" s="13" t="s">
        <v>486</v>
      </c>
      <c r="U79" s="13" t="s">
        <v>487</v>
      </c>
      <c r="V79" s="13" t="s">
        <v>488</v>
      </c>
      <c r="W79" s="13" t="s">
        <v>489</v>
      </c>
      <c r="X79" s="25">
        <v>7.8904</v>
      </c>
      <c r="Y79" s="25"/>
    </row>
    <row r="80" s="3" customFormat="1" ht="28" customHeight="1" spans="1:25">
      <c r="A80" s="12">
        <v>76</v>
      </c>
      <c r="B80" s="14">
        <v>109</v>
      </c>
      <c r="C80" s="13" t="s">
        <v>251</v>
      </c>
      <c r="D80" s="13" t="s">
        <v>490</v>
      </c>
      <c r="E80" s="13" t="s">
        <v>491</v>
      </c>
      <c r="F80" s="13" t="s">
        <v>490</v>
      </c>
      <c r="G80" s="13" t="s">
        <v>491</v>
      </c>
      <c r="H80" s="13" t="s">
        <v>202</v>
      </c>
      <c r="I80" s="13" t="s">
        <v>31</v>
      </c>
      <c r="J80" s="13" t="s">
        <v>492</v>
      </c>
      <c r="K80" s="13" t="s">
        <v>330</v>
      </c>
      <c r="L80" s="16">
        <v>1000</v>
      </c>
      <c r="M80" s="17">
        <v>45107</v>
      </c>
      <c r="N80" s="17">
        <v>45463</v>
      </c>
      <c r="O80" s="18">
        <f t="shared" si="2"/>
        <v>356</v>
      </c>
      <c r="P80" s="19">
        <v>0.0505</v>
      </c>
      <c r="Q80" s="22">
        <v>4.890411</v>
      </c>
      <c r="R80" s="23">
        <v>0.005</v>
      </c>
      <c r="S80" s="24">
        <f t="shared" si="3"/>
        <v>9.7534</v>
      </c>
      <c r="T80" s="13" t="s">
        <v>493</v>
      </c>
      <c r="U80" s="13" t="s">
        <v>494</v>
      </c>
      <c r="V80" s="13" t="s">
        <v>495</v>
      </c>
      <c r="W80" s="13">
        <v>15927141247</v>
      </c>
      <c r="X80" s="25">
        <v>9.7534</v>
      </c>
      <c r="Y80" s="25"/>
    </row>
    <row r="81" s="3" customFormat="1" ht="28" customHeight="1" spans="1:25">
      <c r="A81" s="12">
        <v>77</v>
      </c>
      <c r="B81" s="14">
        <v>110</v>
      </c>
      <c r="C81" s="13" t="s">
        <v>251</v>
      </c>
      <c r="D81" s="13" t="s">
        <v>496</v>
      </c>
      <c r="E81" s="13" t="s">
        <v>497</v>
      </c>
      <c r="F81" s="13" t="s">
        <v>496</v>
      </c>
      <c r="G81" s="13" t="s">
        <v>497</v>
      </c>
      <c r="H81" s="13" t="s">
        <v>176</v>
      </c>
      <c r="I81" s="13" t="s">
        <v>31</v>
      </c>
      <c r="J81" s="13" t="s">
        <v>83</v>
      </c>
      <c r="K81" s="13" t="s">
        <v>330</v>
      </c>
      <c r="L81" s="16">
        <v>130</v>
      </c>
      <c r="M81" s="17">
        <v>45107</v>
      </c>
      <c r="N81" s="17">
        <v>45462</v>
      </c>
      <c r="O81" s="18">
        <f t="shared" si="2"/>
        <v>355</v>
      </c>
      <c r="P81" s="19">
        <v>0.045</v>
      </c>
      <c r="Q81" s="22">
        <v>0.633973</v>
      </c>
      <c r="R81" s="23">
        <v>0.005</v>
      </c>
      <c r="S81" s="24">
        <f t="shared" si="3"/>
        <v>1.2643</v>
      </c>
      <c r="T81" s="13" t="s">
        <v>498</v>
      </c>
      <c r="U81" s="13" t="s">
        <v>499</v>
      </c>
      <c r="V81" s="13" t="s">
        <v>500</v>
      </c>
      <c r="W81" s="13">
        <v>15172321347</v>
      </c>
      <c r="X81" s="25">
        <v>1.2643</v>
      </c>
      <c r="Y81" s="25"/>
    </row>
    <row r="82" s="3" customFormat="1" ht="28" customHeight="1" spans="1:25">
      <c r="A82" s="12">
        <v>78</v>
      </c>
      <c r="B82" s="14">
        <v>111</v>
      </c>
      <c r="C82" s="13" t="s">
        <v>251</v>
      </c>
      <c r="D82" s="13" t="s">
        <v>501</v>
      </c>
      <c r="E82" s="13" t="s">
        <v>502</v>
      </c>
      <c r="F82" s="13" t="s">
        <v>501</v>
      </c>
      <c r="G82" s="13" t="s">
        <v>502</v>
      </c>
      <c r="H82" s="13" t="s">
        <v>176</v>
      </c>
      <c r="I82" s="13" t="s">
        <v>31</v>
      </c>
      <c r="J82" s="13" t="s">
        <v>177</v>
      </c>
      <c r="K82" s="13" t="s">
        <v>330</v>
      </c>
      <c r="L82" s="16">
        <v>500</v>
      </c>
      <c r="M82" s="17">
        <v>45107</v>
      </c>
      <c r="N82" s="17">
        <v>45463</v>
      </c>
      <c r="O82" s="18">
        <f t="shared" si="2"/>
        <v>356</v>
      </c>
      <c r="P82" s="19">
        <v>0.0505</v>
      </c>
      <c r="Q82" s="22">
        <v>2.445205</v>
      </c>
      <c r="R82" s="23">
        <v>0.005</v>
      </c>
      <c r="S82" s="24">
        <f t="shared" si="3"/>
        <v>4.8767</v>
      </c>
      <c r="T82" s="13" t="s">
        <v>503</v>
      </c>
      <c r="U82" s="13" t="s">
        <v>504</v>
      </c>
      <c r="V82" s="13" t="s">
        <v>505</v>
      </c>
      <c r="W82" s="13" t="s">
        <v>506</v>
      </c>
      <c r="X82" s="25">
        <v>4.8767</v>
      </c>
      <c r="Y82" s="25"/>
    </row>
    <row r="83" s="3" customFormat="1" ht="28" customHeight="1" spans="1:25">
      <c r="A83" s="12">
        <v>79</v>
      </c>
      <c r="B83" s="14">
        <v>112</v>
      </c>
      <c r="C83" s="13" t="s">
        <v>251</v>
      </c>
      <c r="D83" s="13" t="s">
        <v>507</v>
      </c>
      <c r="E83" s="13" t="s">
        <v>508</v>
      </c>
      <c r="F83" s="13" t="s">
        <v>507</v>
      </c>
      <c r="G83" s="13" t="s">
        <v>508</v>
      </c>
      <c r="H83" s="13" t="s">
        <v>62</v>
      </c>
      <c r="I83" s="13" t="s">
        <v>31</v>
      </c>
      <c r="J83" s="13" t="s">
        <v>509</v>
      </c>
      <c r="K83" s="13" t="s">
        <v>330</v>
      </c>
      <c r="L83" s="16">
        <v>1000</v>
      </c>
      <c r="M83" s="17">
        <v>45107</v>
      </c>
      <c r="N83" s="17">
        <v>45462</v>
      </c>
      <c r="O83" s="18">
        <f t="shared" si="2"/>
        <v>355</v>
      </c>
      <c r="P83" s="19">
        <v>0.0505</v>
      </c>
      <c r="Q83" s="22">
        <v>4.876712</v>
      </c>
      <c r="R83" s="23">
        <v>0.005</v>
      </c>
      <c r="S83" s="24">
        <f t="shared" si="3"/>
        <v>9.726</v>
      </c>
      <c r="T83" s="13" t="s">
        <v>510</v>
      </c>
      <c r="U83" s="13" t="s">
        <v>511</v>
      </c>
      <c r="V83" s="13" t="s">
        <v>512</v>
      </c>
      <c r="W83" s="13" t="s">
        <v>513</v>
      </c>
      <c r="X83" s="25">
        <v>9.726</v>
      </c>
      <c r="Y83" s="25"/>
    </row>
    <row r="84" s="3" customFormat="1" ht="28" customHeight="1" spans="1:25">
      <c r="A84" s="12">
        <v>80</v>
      </c>
      <c r="B84" s="14">
        <v>113</v>
      </c>
      <c r="C84" s="13" t="s">
        <v>251</v>
      </c>
      <c r="D84" s="13" t="s">
        <v>514</v>
      </c>
      <c r="E84" s="13" t="s">
        <v>515</v>
      </c>
      <c r="F84" s="13" t="s">
        <v>514</v>
      </c>
      <c r="G84" s="13" t="s">
        <v>515</v>
      </c>
      <c r="H84" s="13" t="s">
        <v>62</v>
      </c>
      <c r="I84" s="13" t="s">
        <v>31</v>
      </c>
      <c r="J84" s="13" t="s">
        <v>516</v>
      </c>
      <c r="K84" s="13" t="s">
        <v>330</v>
      </c>
      <c r="L84" s="16">
        <v>800</v>
      </c>
      <c r="M84" s="17">
        <v>45133</v>
      </c>
      <c r="N84" s="17">
        <v>45484</v>
      </c>
      <c r="O84" s="18">
        <f t="shared" si="2"/>
        <v>351</v>
      </c>
      <c r="P84" s="19">
        <v>0.0505</v>
      </c>
      <c r="Q84" s="22">
        <v>3.846575</v>
      </c>
      <c r="R84" s="23">
        <v>0.005</v>
      </c>
      <c r="S84" s="24">
        <f t="shared" si="3"/>
        <v>7.6931</v>
      </c>
      <c r="T84" s="13" t="s">
        <v>517</v>
      </c>
      <c r="U84" s="13" t="s">
        <v>518</v>
      </c>
      <c r="V84" s="13" t="s">
        <v>519</v>
      </c>
      <c r="W84" s="13" t="s">
        <v>520</v>
      </c>
      <c r="X84" s="25">
        <v>7.6931</v>
      </c>
      <c r="Y84" s="25"/>
    </row>
    <row r="85" s="3" customFormat="1" ht="28" customHeight="1" spans="1:25">
      <c r="A85" s="12">
        <v>81</v>
      </c>
      <c r="B85" s="14">
        <v>114</v>
      </c>
      <c r="C85" s="13" t="s">
        <v>251</v>
      </c>
      <c r="D85" s="13" t="s">
        <v>521</v>
      </c>
      <c r="E85" s="13" t="s">
        <v>522</v>
      </c>
      <c r="F85" s="13" t="s">
        <v>521</v>
      </c>
      <c r="G85" s="13" t="s">
        <v>522</v>
      </c>
      <c r="H85" s="13" t="s">
        <v>62</v>
      </c>
      <c r="I85" s="13" t="s">
        <v>315</v>
      </c>
      <c r="J85" s="13" t="s">
        <v>523</v>
      </c>
      <c r="K85" s="13" t="s">
        <v>330</v>
      </c>
      <c r="L85" s="16">
        <v>1000</v>
      </c>
      <c r="M85" s="17">
        <v>45195</v>
      </c>
      <c r="N85" s="17">
        <v>45422</v>
      </c>
      <c r="O85" s="18">
        <f t="shared" si="2"/>
        <v>227</v>
      </c>
      <c r="P85" s="19">
        <v>0.046</v>
      </c>
      <c r="Q85" s="22">
        <v>3.123288</v>
      </c>
      <c r="R85" s="23">
        <v>0.005</v>
      </c>
      <c r="S85" s="24">
        <f t="shared" si="3"/>
        <v>6.2191</v>
      </c>
      <c r="T85" s="13" t="s">
        <v>524</v>
      </c>
      <c r="U85" s="13" t="s">
        <v>525</v>
      </c>
      <c r="V85" s="13" t="s">
        <v>526</v>
      </c>
      <c r="W85" s="13" t="s">
        <v>527</v>
      </c>
      <c r="X85" s="26">
        <v>0</v>
      </c>
      <c r="Y85" s="30" t="s">
        <v>99</v>
      </c>
    </row>
    <row r="86" s="3" customFormat="1" ht="28" customHeight="1" spans="1:25">
      <c r="A86" s="12">
        <v>82</v>
      </c>
      <c r="B86" s="14">
        <v>115</v>
      </c>
      <c r="C86" s="13" t="s">
        <v>251</v>
      </c>
      <c r="D86" s="13" t="s">
        <v>528</v>
      </c>
      <c r="E86" s="13" t="s">
        <v>529</v>
      </c>
      <c r="F86" s="13" t="s">
        <v>528</v>
      </c>
      <c r="G86" s="13" t="s">
        <v>529</v>
      </c>
      <c r="H86" s="13" t="s">
        <v>62</v>
      </c>
      <c r="I86" s="13" t="s">
        <v>315</v>
      </c>
      <c r="J86" s="13" t="s">
        <v>308</v>
      </c>
      <c r="K86" s="13" t="s">
        <v>330</v>
      </c>
      <c r="L86" s="16">
        <v>500</v>
      </c>
      <c r="M86" s="17">
        <v>45195</v>
      </c>
      <c r="N86" s="17">
        <v>45644</v>
      </c>
      <c r="O86" s="18">
        <f t="shared" si="2"/>
        <v>449</v>
      </c>
      <c r="P86" s="19">
        <v>0.0505</v>
      </c>
      <c r="Q86" s="22">
        <v>2.671233</v>
      </c>
      <c r="R86" s="23">
        <v>0.005</v>
      </c>
      <c r="S86" s="24">
        <f t="shared" si="3"/>
        <v>6.1506</v>
      </c>
      <c r="T86" s="13" t="s">
        <v>530</v>
      </c>
      <c r="U86" s="13" t="s">
        <v>531</v>
      </c>
      <c r="V86" s="13" t="s">
        <v>532</v>
      </c>
      <c r="W86" s="13">
        <v>18995619186</v>
      </c>
      <c r="X86" s="25">
        <v>5</v>
      </c>
      <c r="Y86" s="25"/>
    </row>
    <row r="87" s="3" customFormat="1" ht="28" customHeight="1" spans="1:25">
      <c r="A87" s="12">
        <v>83</v>
      </c>
      <c r="B87" s="14">
        <v>116</v>
      </c>
      <c r="C87" s="13" t="s">
        <v>251</v>
      </c>
      <c r="D87" s="13" t="s">
        <v>533</v>
      </c>
      <c r="E87" s="13" t="s">
        <v>534</v>
      </c>
      <c r="F87" s="13" t="s">
        <v>533</v>
      </c>
      <c r="G87" s="13" t="s">
        <v>534</v>
      </c>
      <c r="H87" s="13" t="s">
        <v>62</v>
      </c>
      <c r="I87" s="13" t="s">
        <v>31</v>
      </c>
      <c r="J87" s="13" t="s">
        <v>77</v>
      </c>
      <c r="K87" s="13" t="s">
        <v>330</v>
      </c>
      <c r="L87" s="16">
        <v>400</v>
      </c>
      <c r="M87" s="17">
        <v>45287</v>
      </c>
      <c r="N87" s="17">
        <v>45674</v>
      </c>
      <c r="O87" s="18">
        <f t="shared" si="2"/>
        <v>387</v>
      </c>
      <c r="P87" s="19">
        <v>0.046</v>
      </c>
      <c r="Q87" s="22">
        <v>2.126027</v>
      </c>
      <c r="R87" s="23">
        <v>0.005</v>
      </c>
      <c r="S87" s="24">
        <f t="shared" si="3"/>
        <v>4.241</v>
      </c>
      <c r="T87" s="13" t="s">
        <v>535</v>
      </c>
      <c r="U87" s="13" t="s">
        <v>536</v>
      </c>
      <c r="V87" s="13" t="s">
        <v>537</v>
      </c>
      <c r="W87" s="13" t="s">
        <v>538</v>
      </c>
      <c r="X87" s="25">
        <v>4</v>
      </c>
      <c r="Y87" s="25"/>
    </row>
    <row r="88" s="3" customFormat="1" ht="28" customHeight="1" spans="1:25">
      <c r="A88" s="12">
        <v>84</v>
      </c>
      <c r="B88" s="14">
        <v>121</v>
      </c>
      <c r="C88" s="13" t="s">
        <v>251</v>
      </c>
      <c r="D88" s="13" t="s">
        <v>539</v>
      </c>
      <c r="E88" s="13" t="s">
        <v>540</v>
      </c>
      <c r="F88" s="13" t="s">
        <v>539</v>
      </c>
      <c r="G88" s="13" t="s">
        <v>540</v>
      </c>
      <c r="H88" s="13" t="s">
        <v>62</v>
      </c>
      <c r="I88" s="13" t="s">
        <v>31</v>
      </c>
      <c r="J88" s="13" t="s">
        <v>355</v>
      </c>
      <c r="K88" s="13" t="s">
        <v>541</v>
      </c>
      <c r="L88" s="16">
        <v>138</v>
      </c>
      <c r="M88" s="17">
        <v>45093</v>
      </c>
      <c r="N88" s="17">
        <v>45450</v>
      </c>
      <c r="O88" s="18">
        <f t="shared" si="2"/>
        <v>357</v>
      </c>
      <c r="P88" s="19">
        <v>0.0365</v>
      </c>
      <c r="Q88" s="22">
        <f>1.38-0.030247</f>
        <v>1.349753</v>
      </c>
      <c r="R88" s="23">
        <v>0.01</v>
      </c>
      <c r="S88" s="24">
        <f t="shared" si="3"/>
        <v>1.3497</v>
      </c>
      <c r="T88" s="13" t="s">
        <v>542</v>
      </c>
      <c r="U88" s="13" t="s">
        <v>543</v>
      </c>
      <c r="V88" s="13" t="s">
        <v>544</v>
      </c>
      <c r="W88" s="13">
        <v>13907145398</v>
      </c>
      <c r="X88" s="25">
        <v>1.3497</v>
      </c>
      <c r="Y88" s="25"/>
    </row>
    <row r="89" s="3" customFormat="1" ht="28" customHeight="1" spans="1:25">
      <c r="A89" s="12">
        <v>85</v>
      </c>
      <c r="B89" s="14">
        <v>122</v>
      </c>
      <c r="C89" s="13" t="s">
        <v>251</v>
      </c>
      <c r="D89" s="13" t="s">
        <v>545</v>
      </c>
      <c r="E89" s="13" t="s">
        <v>546</v>
      </c>
      <c r="F89" s="13" t="s">
        <v>545</v>
      </c>
      <c r="G89" s="13" t="s">
        <v>546</v>
      </c>
      <c r="H89" s="13" t="s">
        <v>62</v>
      </c>
      <c r="I89" s="13" t="s">
        <v>31</v>
      </c>
      <c r="J89" s="13" t="s">
        <v>308</v>
      </c>
      <c r="K89" s="13" t="s">
        <v>541</v>
      </c>
      <c r="L89" s="16">
        <v>100</v>
      </c>
      <c r="M89" s="17">
        <v>45098</v>
      </c>
      <c r="N89" s="17">
        <v>45460</v>
      </c>
      <c r="O89" s="18">
        <f t="shared" si="2"/>
        <v>362</v>
      </c>
      <c r="P89" s="19">
        <v>0.0385</v>
      </c>
      <c r="Q89" s="22">
        <f>1-0.008219</f>
        <v>0.991781</v>
      </c>
      <c r="R89" s="23">
        <v>0.01</v>
      </c>
      <c r="S89" s="24">
        <f t="shared" si="3"/>
        <v>0.9917</v>
      </c>
      <c r="T89" s="13" t="s">
        <v>547</v>
      </c>
      <c r="U89" s="13" t="s">
        <v>548</v>
      </c>
      <c r="V89" s="13" t="s">
        <v>549</v>
      </c>
      <c r="W89" s="13" t="s">
        <v>550</v>
      </c>
      <c r="X89" s="25">
        <v>0.9917</v>
      </c>
      <c r="Y89" s="25"/>
    </row>
    <row r="90" s="3" customFormat="1" ht="28" customHeight="1" spans="1:25">
      <c r="A90" s="12">
        <v>86</v>
      </c>
      <c r="B90" s="14">
        <v>123</v>
      </c>
      <c r="C90" s="13" t="s">
        <v>251</v>
      </c>
      <c r="D90" s="13" t="s">
        <v>545</v>
      </c>
      <c r="E90" s="13" t="s">
        <v>546</v>
      </c>
      <c r="F90" s="13" t="s">
        <v>545</v>
      </c>
      <c r="G90" s="13" t="s">
        <v>546</v>
      </c>
      <c r="H90" s="13" t="s">
        <v>62</v>
      </c>
      <c r="I90" s="13" t="s">
        <v>31</v>
      </c>
      <c r="J90" s="13" t="s">
        <v>308</v>
      </c>
      <c r="K90" s="13" t="s">
        <v>541</v>
      </c>
      <c r="L90" s="16">
        <v>400</v>
      </c>
      <c r="M90" s="17">
        <v>45098</v>
      </c>
      <c r="N90" s="17">
        <v>45460</v>
      </c>
      <c r="O90" s="18">
        <f t="shared" si="2"/>
        <v>362</v>
      </c>
      <c r="P90" s="19">
        <v>0.0385</v>
      </c>
      <c r="Q90" s="22">
        <f>4-0.032877</f>
        <v>3.967123</v>
      </c>
      <c r="R90" s="23">
        <v>0.01</v>
      </c>
      <c r="S90" s="24">
        <f t="shared" si="3"/>
        <v>3.9671</v>
      </c>
      <c r="T90" s="13" t="s">
        <v>551</v>
      </c>
      <c r="U90" s="13" t="s">
        <v>552</v>
      </c>
      <c r="V90" s="13" t="s">
        <v>549</v>
      </c>
      <c r="W90" s="13" t="s">
        <v>550</v>
      </c>
      <c r="X90" s="25">
        <v>3.9671</v>
      </c>
      <c r="Y90" s="25"/>
    </row>
    <row r="91" s="3" customFormat="1" ht="28" customHeight="1" spans="1:25">
      <c r="A91" s="12">
        <v>87</v>
      </c>
      <c r="B91" s="14">
        <v>126</v>
      </c>
      <c r="C91" s="13" t="s">
        <v>251</v>
      </c>
      <c r="D91" s="13" t="s">
        <v>553</v>
      </c>
      <c r="E91" s="13" t="s">
        <v>554</v>
      </c>
      <c r="F91" s="13" t="s">
        <v>553</v>
      </c>
      <c r="G91" s="13" t="s">
        <v>554</v>
      </c>
      <c r="H91" s="13" t="s">
        <v>62</v>
      </c>
      <c r="I91" s="13" t="s">
        <v>31</v>
      </c>
      <c r="J91" s="13" t="s">
        <v>555</v>
      </c>
      <c r="K91" s="13" t="s">
        <v>556</v>
      </c>
      <c r="L91" s="16">
        <v>195</v>
      </c>
      <c r="M91" s="17">
        <v>45009</v>
      </c>
      <c r="N91" s="17">
        <v>45374</v>
      </c>
      <c r="O91" s="18">
        <f t="shared" si="2"/>
        <v>365</v>
      </c>
      <c r="P91" s="19">
        <v>0.0395</v>
      </c>
      <c r="Q91" s="22">
        <v>1.95</v>
      </c>
      <c r="R91" s="23">
        <v>0.01</v>
      </c>
      <c r="S91" s="24">
        <f t="shared" si="3"/>
        <v>1.95</v>
      </c>
      <c r="T91" s="13" t="s">
        <v>557</v>
      </c>
      <c r="U91" s="13" t="s">
        <v>558</v>
      </c>
      <c r="V91" s="13" t="s">
        <v>559</v>
      </c>
      <c r="W91" s="13">
        <v>13971280006</v>
      </c>
      <c r="X91" s="25">
        <v>1.95</v>
      </c>
      <c r="Y91" s="25"/>
    </row>
    <row r="92" s="3" customFormat="1" ht="28" customHeight="1" spans="1:25">
      <c r="A92" s="12">
        <v>88</v>
      </c>
      <c r="B92" s="14">
        <v>129</v>
      </c>
      <c r="C92" s="13" t="s">
        <v>251</v>
      </c>
      <c r="D92" s="13" t="s">
        <v>560</v>
      </c>
      <c r="E92" s="13" t="s">
        <v>561</v>
      </c>
      <c r="F92" s="13" t="s">
        <v>560</v>
      </c>
      <c r="G92" s="13" t="s">
        <v>561</v>
      </c>
      <c r="H92" s="13" t="s">
        <v>62</v>
      </c>
      <c r="I92" s="13" t="s">
        <v>31</v>
      </c>
      <c r="J92" s="13" t="s">
        <v>562</v>
      </c>
      <c r="K92" s="13" t="s">
        <v>556</v>
      </c>
      <c r="L92" s="16">
        <v>500</v>
      </c>
      <c r="M92" s="17">
        <v>45013</v>
      </c>
      <c r="N92" s="17">
        <v>45378</v>
      </c>
      <c r="O92" s="18">
        <f t="shared" si="2"/>
        <v>365</v>
      </c>
      <c r="P92" s="19">
        <v>0.0365</v>
      </c>
      <c r="Q92" s="22">
        <v>5</v>
      </c>
      <c r="R92" s="23">
        <v>0.01</v>
      </c>
      <c r="S92" s="24">
        <f t="shared" si="3"/>
        <v>5</v>
      </c>
      <c r="T92" s="13" t="s">
        <v>563</v>
      </c>
      <c r="U92" s="13" t="s">
        <v>564</v>
      </c>
      <c r="V92" s="13" t="s">
        <v>565</v>
      </c>
      <c r="W92" s="13" t="s">
        <v>566</v>
      </c>
      <c r="X92" s="25">
        <v>4.9863</v>
      </c>
      <c r="Y92" s="25"/>
    </row>
    <row r="93" s="3" customFormat="1" ht="28" customHeight="1" spans="1:25">
      <c r="A93" s="12">
        <v>89</v>
      </c>
      <c r="B93" s="14">
        <v>131</v>
      </c>
      <c r="C93" s="13" t="s">
        <v>251</v>
      </c>
      <c r="D93" s="13" t="s">
        <v>567</v>
      </c>
      <c r="E93" s="13" t="s">
        <v>568</v>
      </c>
      <c r="F93" s="13" t="s">
        <v>567</v>
      </c>
      <c r="G93" s="13" t="s">
        <v>568</v>
      </c>
      <c r="H93" s="13" t="s">
        <v>92</v>
      </c>
      <c r="I93" s="13" t="s">
        <v>315</v>
      </c>
      <c r="J93" s="13" t="s">
        <v>569</v>
      </c>
      <c r="K93" s="13" t="s">
        <v>330</v>
      </c>
      <c r="L93" s="16">
        <v>1000</v>
      </c>
      <c r="M93" s="17">
        <v>45166</v>
      </c>
      <c r="N93" s="17">
        <v>45524</v>
      </c>
      <c r="O93" s="18">
        <f t="shared" si="2"/>
        <v>358</v>
      </c>
      <c r="P93" s="19">
        <v>0.0505</v>
      </c>
      <c r="Q93" s="22">
        <v>4.917808</v>
      </c>
      <c r="R93" s="23">
        <v>0.005</v>
      </c>
      <c r="S93" s="24">
        <f t="shared" si="3"/>
        <v>9.8082</v>
      </c>
      <c r="T93" s="13" t="s">
        <v>570</v>
      </c>
      <c r="U93" s="13" t="s">
        <v>571</v>
      </c>
      <c r="V93" s="13" t="s">
        <v>572</v>
      </c>
      <c r="W93" s="13">
        <v>13872075523</v>
      </c>
      <c r="X93" s="25">
        <v>9.8082</v>
      </c>
      <c r="Y93" s="25"/>
    </row>
    <row r="94" s="3" customFormat="1" ht="28" customHeight="1" spans="1:25">
      <c r="A94" s="12">
        <v>90</v>
      </c>
      <c r="B94" s="14">
        <v>132</v>
      </c>
      <c r="C94" s="13" t="s">
        <v>27</v>
      </c>
      <c r="D94" s="13" t="s">
        <v>573</v>
      </c>
      <c r="E94" s="13" t="s">
        <v>574</v>
      </c>
      <c r="F94" s="13" t="s">
        <v>573</v>
      </c>
      <c r="G94" s="13" t="s">
        <v>574</v>
      </c>
      <c r="H94" s="13" t="s">
        <v>62</v>
      </c>
      <c r="I94" s="13" t="s">
        <v>31</v>
      </c>
      <c r="J94" s="13" t="s">
        <v>575</v>
      </c>
      <c r="K94" s="13" t="s">
        <v>232</v>
      </c>
      <c r="L94" s="16">
        <v>200</v>
      </c>
      <c r="M94" s="17">
        <v>45177</v>
      </c>
      <c r="N94" s="17">
        <v>45538</v>
      </c>
      <c r="O94" s="18">
        <f t="shared" si="2"/>
        <v>361</v>
      </c>
      <c r="P94" s="19">
        <v>0.0395</v>
      </c>
      <c r="Q94" s="22">
        <f>2-219.18/10000</f>
        <v>1.978082</v>
      </c>
      <c r="R94" s="23">
        <v>0.01</v>
      </c>
      <c r="S94" s="24">
        <f t="shared" si="3"/>
        <v>1.978</v>
      </c>
      <c r="T94" s="13" t="s">
        <v>576</v>
      </c>
      <c r="U94" s="13" t="s">
        <v>577</v>
      </c>
      <c r="V94" s="13" t="s">
        <v>578</v>
      </c>
      <c r="W94" s="13" t="s">
        <v>579</v>
      </c>
      <c r="X94" s="25">
        <v>1.978</v>
      </c>
      <c r="Y94" s="25"/>
    </row>
    <row r="95" s="3" customFormat="1" ht="28" customHeight="1" spans="1:25">
      <c r="A95" s="12">
        <v>91</v>
      </c>
      <c r="B95" s="14">
        <v>134</v>
      </c>
      <c r="C95" s="13" t="s">
        <v>251</v>
      </c>
      <c r="D95" s="13" t="s">
        <v>580</v>
      </c>
      <c r="E95" s="13" t="s">
        <v>581</v>
      </c>
      <c r="F95" s="13" t="s">
        <v>580</v>
      </c>
      <c r="G95" s="13" t="s">
        <v>581</v>
      </c>
      <c r="H95" s="13" t="s">
        <v>62</v>
      </c>
      <c r="I95" s="13" t="s">
        <v>315</v>
      </c>
      <c r="J95" s="13" t="s">
        <v>55</v>
      </c>
      <c r="K95" s="13" t="s">
        <v>330</v>
      </c>
      <c r="L95" s="16">
        <v>30.830954</v>
      </c>
      <c r="M95" s="17">
        <v>45183</v>
      </c>
      <c r="N95" s="17">
        <v>45546</v>
      </c>
      <c r="O95" s="18">
        <f t="shared" si="2"/>
        <v>363</v>
      </c>
      <c r="P95" s="19">
        <v>0.0445</v>
      </c>
      <c r="Q95" s="22">
        <v>0.153732</v>
      </c>
      <c r="R95" s="23">
        <v>0.005</v>
      </c>
      <c r="S95" s="24">
        <f t="shared" si="3"/>
        <v>0.3066</v>
      </c>
      <c r="T95" s="13" t="s">
        <v>582</v>
      </c>
      <c r="U95" s="13" t="s">
        <v>583</v>
      </c>
      <c r="V95" s="13" t="s">
        <v>584</v>
      </c>
      <c r="W95" s="13">
        <v>13277924676</v>
      </c>
      <c r="X95" s="25">
        <v>0.3066</v>
      </c>
      <c r="Y95" s="25"/>
    </row>
    <row r="96" s="3" customFormat="1" ht="28" customHeight="1" spans="1:25">
      <c r="A96" s="12">
        <v>92</v>
      </c>
      <c r="B96" s="14">
        <v>135</v>
      </c>
      <c r="C96" s="13" t="s">
        <v>251</v>
      </c>
      <c r="D96" s="13" t="s">
        <v>580</v>
      </c>
      <c r="E96" s="13" t="s">
        <v>581</v>
      </c>
      <c r="F96" s="13" t="s">
        <v>580</v>
      </c>
      <c r="G96" s="13" t="s">
        <v>581</v>
      </c>
      <c r="H96" s="13" t="s">
        <v>62</v>
      </c>
      <c r="I96" s="13" t="s">
        <v>315</v>
      </c>
      <c r="J96" s="13" t="s">
        <v>55</v>
      </c>
      <c r="K96" s="13" t="s">
        <v>330</v>
      </c>
      <c r="L96" s="16">
        <v>46.22158</v>
      </c>
      <c r="M96" s="17">
        <v>45187</v>
      </c>
      <c r="N96" s="17">
        <v>45546</v>
      </c>
      <c r="O96" s="18">
        <f t="shared" si="2"/>
        <v>359</v>
      </c>
      <c r="P96" s="19">
        <v>0.0445</v>
      </c>
      <c r="Q96" s="22">
        <v>0.227942</v>
      </c>
      <c r="R96" s="23">
        <v>0.005</v>
      </c>
      <c r="S96" s="24">
        <f t="shared" si="3"/>
        <v>0.4546</v>
      </c>
      <c r="T96" s="13" t="s">
        <v>582</v>
      </c>
      <c r="U96" s="13" t="s">
        <v>583</v>
      </c>
      <c r="V96" s="13" t="s">
        <v>584</v>
      </c>
      <c r="W96" s="13">
        <v>13277924676</v>
      </c>
      <c r="X96" s="25">
        <v>0.4546</v>
      </c>
      <c r="Y96" s="25"/>
    </row>
    <row r="97" s="3" customFormat="1" ht="28" customHeight="1" spans="1:25">
      <c r="A97" s="12">
        <v>93</v>
      </c>
      <c r="B97" s="14">
        <v>136</v>
      </c>
      <c r="C97" s="13" t="s">
        <v>251</v>
      </c>
      <c r="D97" s="13" t="s">
        <v>580</v>
      </c>
      <c r="E97" s="13" t="s">
        <v>581</v>
      </c>
      <c r="F97" s="13" t="s">
        <v>580</v>
      </c>
      <c r="G97" s="13" t="s">
        <v>581</v>
      </c>
      <c r="H97" s="13" t="s">
        <v>62</v>
      </c>
      <c r="I97" s="13" t="s">
        <v>315</v>
      </c>
      <c r="J97" s="13" t="s">
        <v>55</v>
      </c>
      <c r="K97" s="13" t="s">
        <v>330</v>
      </c>
      <c r="L97" s="16">
        <v>64.660733</v>
      </c>
      <c r="M97" s="17">
        <v>45226</v>
      </c>
      <c r="N97" s="17">
        <v>45546</v>
      </c>
      <c r="O97" s="18">
        <f t="shared" si="2"/>
        <v>320</v>
      </c>
      <c r="P97" s="19">
        <v>0.0445</v>
      </c>
      <c r="Q97" s="22">
        <v>0.28433</v>
      </c>
      <c r="R97" s="23">
        <v>0.005</v>
      </c>
      <c r="S97" s="24">
        <f t="shared" si="3"/>
        <v>0.5668</v>
      </c>
      <c r="T97" s="13" t="s">
        <v>582</v>
      </c>
      <c r="U97" s="13" t="s">
        <v>583</v>
      </c>
      <c r="V97" s="13" t="s">
        <v>584</v>
      </c>
      <c r="W97" s="13">
        <v>13277924676</v>
      </c>
      <c r="X97" s="25">
        <v>0.5668</v>
      </c>
      <c r="Y97" s="25"/>
    </row>
    <row r="98" s="3" customFormat="1" ht="28" customHeight="1" spans="1:25">
      <c r="A98" s="12">
        <v>94</v>
      </c>
      <c r="B98" s="14">
        <v>137</v>
      </c>
      <c r="C98" s="13" t="s">
        <v>251</v>
      </c>
      <c r="D98" s="13" t="s">
        <v>585</v>
      </c>
      <c r="E98" s="13" t="s">
        <v>586</v>
      </c>
      <c r="F98" s="13" t="s">
        <v>585</v>
      </c>
      <c r="G98" s="13" t="s">
        <v>586</v>
      </c>
      <c r="H98" s="13" t="s">
        <v>62</v>
      </c>
      <c r="I98" s="13" t="s">
        <v>315</v>
      </c>
      <c r="J98" s="13" t="s">
        <v>203</v>
      </c>
      <c r="K98" s="13" t="s">
        <v>330</v>
      </c>
      <c r="L98" s="16">
        <v>500</v>
      </c>
      <c r="M98" s="17">
        <v>45183</v>
      </c>
      <c r="N98" s="17">
        <v>45541</v>
      </c>
      <c r="O98" s="18">
        <f t="shared" si="2"/>
        <v>358</v>
      </c>
      <c r="P98" s="19">
        <v>0.0505</v>
      </c>
      <c r="Q98" s="22">
        <v>2.458904</v>
      </c>
      <c r="R98" s="23">
        <v>0.005</v>
      </c>
      <c r="S98" s="24">
        <f t="shared" si="3"/>
        <v>4.9041</v>
      </c>
      <c r="T98" s="13" t="s">
        <v>587</v>
      </c>
      <c r="U98" s="13" t="s">
        <v>588</v>
      </c>
      <c r="V98" s="13" t="s">
        <v>589</v>
      </c>
      <c r="W98" s="13">
        <v>18627700858</v>
      </c>
      <c r="X98" s="25">
        <v>4.9041</v>
      </c>
      <c r="Y98" s="25"/>
    </row>
    <row r="99" s="3" customFormat="1" ht="28" customHeight="1" spans="1:25">
      <c r="A99" s="12">
        <v>95</v>
      </c>
      <c r="B99" s="14">
        <v>138</v>
      </c>
      <c r="C99" s="13" t="s">
        <v>27</v>
      </c>
      <c r="D99" s="13" t="s">
        <v>590</v>
      </c>
      <c r="E99" s="13" t="s">
        <v>591</v>
      </c>
      <c r="F99" s="13" t="s">
        <v>590</v>
      </c>
      <c r="G99" s="13" t="s">
        <v>591</v>
      </c>
      <c r="H99" s="13" t="s">
        <v>176</v>
      </c>
      <c r="I99" s="13" t="s">
        <v>31</v>
      </c>
      <c r="J99" s="13" t="s">
        <v>592</v>
      </c>
      <c r="K99" s="13" t="s">
        <v>593</v>
      </c>
      <c r="L99" s="16">
        <v>500</v>
      </c>
      <c r="M99" s="17">
        <v>45187</v>
      </c>
      <c r="N99" s="17">
        <v>45553</v>
      </c>
      <c r="O99" s="18">
        <f t="shared" si="2"/>
        <v>366</v>
      </c>
      <c r="P99" s="19">
        <v>0.038</v>
      </c>
      <c r="Q99" s="22">
        <v>5</v>
      </c>
      <c r="R99" s="23">
        <v>0.01</v>
      </c>
      <c r="S99" s="24">
        <f t="shared" si="3"/>
        <v>5.0136</v>
      </c>
      <c r="T99" s="13" t="s">
        <v>594</v>
      </c>
      <c r="U99" s="13" t="s">
        <v>595</v>
      </c>
      <c r="V99" s="13" t="s">
        <v>596</v>
      </c>
      <c r="W99" s="13">
        <v>13995597719</v>
      </c>
      <c r="X99" s="25">
        <v>5</v>
      </c>
      <c r="Y99" s="25"/>
    </row>
    <row r="100" s="3" customFormat="1" ht="28" customHeight="1" spans="1:25">
      <c r="A100" s="12">
        <v>96</v>
      </c>
      <c r="B100" s="14">
        <v>142</v>
      </c>
      <c r="C100" s="13" t="s">
        <v>27</v>
      </c>
      <c r="D100" s="13" t="s">
        <v>597</v>
      </c>
      <c r="E100" s="13" t="s">
        <v>598</v>
      </c>
      <c r="F100" s="13" t="s">
        <v>597</v>
      </c>
      <c r="G100" s="13" t="s">
        <v>598</v>
      </c>
      <c r="H100" s="13" t="s">
        <v>39</v>
      </c>
      <c r="I100" s="13" t="s">
        <v>31</v>
      </c>
      <c r="J100" s="13" t="s">
        <v>599</v>
      </c>
      <c r="K100" s="13" t="s">
        <v>593</v>
      </c>
      <c r="L100" s="16">
        <v>500</v>
      </c>
      <c r="M100" s="17">
        <v>45194</v>
      </c>
      <c r="N100" s="17">
        <v>45559</v>
      </c>
      <c r="O100" s="18">
        <f t="shared" si="2"/>
        <v>365</v>
      </c>
      <c r="P100" s="19">
        <v>0.039</v>
      </c>
      <c r="Q100" s="22">
        <v>5</v>
      </c>
      <c r="R100" s="23">
        <v>0.01</v>
      </c>
      <c r="S100" s="24">
        <f t="shared" si="3"/>
        <v>5</v>
      </c>
      <c r="T100" s="13" t="s">
        <v>600</v>
      </c>
      <c r="U100" s="13" t="s">
        <v>601</v>
      </c>
      <c r="V100" s="13" t="s">
        <v>602</v>
      </c>
      <c r="W100" s="13">
        <v>13971561077</v>
      </c>
      <c r="X100" s="25">
        <v>5</v>
      </c>
      <c r="Y100" s="25"/>
    </row>
    <row r="101" s="3" customFormat="1" ht="28" customHeight="1" spans="1:25">
      <c r="A101" s="12">
        <v>97</v>
      </c>
      <c r="B101" s="14">
        <v>143</v>
      </c>
      <c r="C101" s="13" t="s">
        <v>251</v>
      </c>
      <c r="D101" s="13" t="s">
        <v>603</v>
      </c>
      <c r="E101" s="13" t="s">
        <v>604</v>
      </c>
      <c r="F101" s="13" t="s">
        <v>603</v>
      </c>
      <c r="G101" s="13" t="s">
        <v>604</v>
      </c>
      <c r="H101" s="13" t="s">
        <v>30</v>
      </c>
      <c r="I101" s="13" t="s">
        <v>31</v>
      </c>
      <c r="J101" s="13" t="s">
        <v>217</v>
      </c>
      <c r="K101" s="13" t="s">
        <v>330</v>
      </c>
      <c r="L101" s="16">
        <v>1000</v>
      </c>
      <c r="M101" s="17">
        <v>45194</v>
      </c>
      <c r="N101" s="17">
        <v>45553</v>
      </c>
      <c r="O101" s="18">
        <f t="shared" si="2"/>
        <v>359</v>
      </c>
      <c r="P101" s="19">
        <v>0.0555</v>
      </c>
      <c r="Q101" s="22">
        <v>4.931507</v>
      </c>
      <c r="R101" s="23">
        <v>0.005</v>
      </c>
      <c r="S101" s="24">
        <f t="shared" si="3"/>
        <v>9.8356</v>
      </c>
      <c r="T101" s="13" t="s">
        <v>605</v>
      </c>
      <c r="U101" s="13" t="s">
        <v>606</v>
      </c>
      <c r="V101" s="13" t="s">
        <v>607</v>
      </c>
      <c r="W101" s="13">
        <v>15308653211</v>
      </c>
      <c r="X101" s="25">
        <v>9.8356</v>
      </c>
      <c r="Y101" s="25"/>
    </row>
    <row r="102" s="3" customFormat="1" ht="28" customHeight="1" spans="1:25">
      <c r="A102" s="12">
        <v>98</v>
      </c>
      <c r="B102" s="14">
        <v>144</v>
      </c>
      <c r="C102" s="13" t="s">
        <v>251</v>
      </c>
      <c r="D102" s="13" t="s">
        <v>608</v>
      </c>
      <c r="E102" s="13" t="s">
        <v>609</v>
      </c>
      <c r="F102" s="13" t="s">
        <v>608</v>
      </c>
      <c r="G102" s="13" t="s">
        <v>609</v>
      </c>
      <c r="H102" s="13" t="s">
        <v>62</v>
      </c>
      <c r="I102" s="13" t="s">
        <v>31</v>
      </c>
      <c r="J102" s="13" t="s">
        <v>610</v>
      </c>
      <c r="K102" s="13" t="s">
        <v>330</v>
      </c>
      <c r="L102" s="16">
        <v>1000</v>
      </c>
      <c r="M102" s="17">
        <v>45197</v>
      </c>
      <c r="N102" s="17">
        <v>45555</v>
      </c>
      <c r="O102" s="18">
        <f t="shared" si="2"/>
        <v>358</v>
      </c>
      <c r="P102" s="19">
        <v>0.0505</v>
      </c>
      <c r="Q102" s="22">
        <v>4.917808</v>
      </c>
      <c r="R102" s="23">
        <v>0.005</v>
      </c>
      <c r="S102" s="24">
        <f t="shared" si="3"/>
        <v>9.8082</v>
      </c>
      <c r="T102" s="13" t="s">
        <v>611</v>
      </c>
      <c r="U102" s="13" t="s">
        <v>612</v>
      </c>
      <c r="V102" s="13" t="s">
        <v>613</v>
      </c>
      <c r="W102" s="13">
        <v>15072358205</v>
      </c>
      <c r="X102" s="25">
        <v>9.8082</v>
      </c>
      <c r="Y102" s="25"/>
    </row>
    <row r="103" s="3" customFormat="1" ht="28" customHeight="1" spans="1:25">
      <c r="A103" s="12">
        <v>99</v>
      </c>
      <c r="B103" s="14">
        <v>145</v>
      </c>
      <c r="C103" s="13" t="s">
        <v>27</v>
      </c>
      <c r="D103" s="13" t="s">
        <v>614</v>
      </c>
      <c r="E103" s="13" t="s">
        <v>615</v>
      </c>
      <c r="F103" s="13" t="s">
        <v>614</v>
      </c>
      <c r="G103" s="13" t="s">
        <v>615</v>
      </c>
      <c r="H103" s="13" t="s">
        <v>176</v>
      </c>
      <c r="I103" s="13" t="s">
        <v>31</v>
      </c>
      <c r="J103" s="13" t="s">
        <v>287</v>
      </c>
      <c r="K103" s="13" t="s">
        <v>616</v>
      </c>
      <c r="L103" s="16">
        <v>200</v>
      </c>
      <c r="M103" s="17">
        <v>45195</v>
      </c>
      <c r="N103" s="17">
        <v>45560</v>
      </c>
      <c r="O103" s="18">
        <f t="shared" si="2"/>
        <v>365</v>
      </c>
      <c r="P103" s="19">
        <v>0.039</v>
      </c>
      <c r="Q103" s="22">
        <v>2</v>
      </c>
      <c r="R103" s="23">
        <v>0.01</v>
      </c>
      <c r="S103" s="24">
        <f t="shared" si="3"/>
        <v>2</v>
      </c>
      <c r="T103" s="13" t="s">
        <v>617</v>
      </c>
      <c r="U103" s="13" t="s">
        <v>618</v>
      </c>
      <c r="V103" s="13" t="s">
        <v>619</v>
      </c>
      <c r="W103" s="13">
        <v>13307191678</v>
      </c>
      <c r="X103" s="25">
        <v>2</v>
      </c>
      <c r="Y103" s="25"/>
    </row>
    <row r="104" s="3" customFormat="1" ht="28" customHeight="1" spans="1:25">
      <c r="A104" s="12">
        <v>100</v>
      </c>
      <c r="B104" s="14">
        <v>146</v>
      </c>
      <c r="C104" s="13" t="s">
        <v>251</v>
      </c>
      <c r="D104" s="13" t="s">
        <v>620</v>
      </c>
      <c r="E104" s="13" t="s">
        <v>621</v>
      </c>
      <c r="F104" s="13" t="s">
        <v>620</v>
      </c>
      <c r="G104" s="13" t="s">
        <v>621</v>
      </c>
      <c r="H104" s="13" t="s">
        <v>176</v>
      </c>
      <c r="I104" s="13" t="s">
        <v>31</v>
      </c>
      <c r="J104" s="13" t="s">
        <v>217</v>
      </c>
      <c r="K104" s="13" t="s">
        <v>330</v>
      </c>
      <c r="L104" s="16">
        <v>500</v>
      </c>
      <c r="M104" s="17">
        <v>45195</v>
      </c>
      <c r="N104" s="17">
        <v>45547</v>
      </c>
      <c r="O104" s="18">
        <f t="shared" si="2"/>
        <v>352</v>
      </c>
      <c r="P104" s="19">
        <v>0.0505</v>
      </c>
      <c r="Q104" s="22">
        <v>2.417808</v>
      </c>
      <c r="R104" s="23">
        <v>0.005</v>
      </c>
      <c r="S104" s="24">
        <f t="shared" si="3"/>
        <v>4.8219</v>
      </c>
      <c r="T104" s="13" t="s">
        <v>622</v>
      </c>
      <c r="U104" s="13" t="s">
        <v>623</v>
      </c>
      <c r="V104" s="13" t="s">
        <v>624</v>
      </c>
      <c r="W104" s="13" t="s">
        <v>625</v>
      </c>
      <c r="X104" s="25">
        <v>4.8219</v>
      </c>
      <c r="Y104" s="25"/>
    </row>
    <row r="105" s="3" customFormat="1" ht="28" customHeight="1" spans="1:25">
      <c r="A105" s="12">
        <v>101</v>
      </c>
      <c r="B105" s="14">
        <v>149</v>
      </c>
      <c r="C105" s="13" t="s">
        <v>251</v>
      </c>
      <c r="D105" s="13" t="s">
        <v>626</v>
      </c>
      <c r="E105" s="13" t="s">
        <v>627</v>
      </c>
      <c r="F105" s="13" t="s">
        <v>626</v>
      </c>
      <c r="G105" s="13" t="s">
        <v>627</v>
      </c>
      <c r="H105" s="13" t="s">
        <v>124</v>
      </c>
      <c r="I105" s="13" t="s">
        <v>31</v>
      </c>
      <c r="J105" s="13" t="s">
        <v>628</v>
      </c>
      <c r="K105" s="13" t="s">
        <v>309</v>
      </c>
      <c r="L105" s="16">
        <v>300</v>
      </c>
      <c r="M105" s="17">
        <v>45196</v>
      </c>
      <c r="N105" s="17">
        <v>45559</v>
      </c>
      <c r="O105" s="18">
        <f t="shared" si="2"/>
        <v>363</v>
      </c>
      <c r="P105" s="19">
        <v>0.045</v>
      </c>
      <c r="Q105" s="22">
        <v>1.5</v>
      </c>
      <c r="R105" s="23">
        <v>0.005</v>
      </c>
      <c r="S105" s="24">
        <f t="shared" si="3"/>
        <v>2.9835</v>
      </c>
      <c r="T105" s="13" t="s">
        <v>629</v>
      </c>
      <c r="U105" s="13" t="s">
        <v>630</v>
      </c>
      <c r="V105" s="13" t="s">
        <v>631</v>
      </c>
      <c r="W105" s="13">
        <v>13476071570</v>
      </c>
      <c r="X105" s="25">
        <v>2.9835</v>
      </c>
      <c r="Y105" s="25"/>
    </row>
    <row r="106" s="3" customFormat="1" ht="28" customHeight="1" spans="1:25">
      <c r="A106" s="12">
        <v>102</v>
      </c>
      <c r="B106" s="14">
        <v>150</v>
      </c>
      <c r="C106" s="13" t="s">
        <v>251</v>
      </c>
      <c r="D106" s="13" t="s">
        <v>632</v>
      </c>
      <c r="E106" s="13" t="s">
        <v>633</v>
      </c>
      <c r="F106" s="13" t="s">
        <v>632</v>
      </c>
      <c r="G106" s="13" t="s">
        <v>633</v>
      </c>
      <c r="H106" s="13" t="s">
        <v>62</v>
      </c>
      <c r="I106" s="13" t="s">
        <v>31</v>
      </c>
      <c r="J106" s="13" t="s">
        <v>217</v>
      </c>
      <c r="K106" s="13" t="s">
        <v>330</v>
      </c>
      <c r="L106" s="16">
        <v>300</v>
      </c>
      <c r="M106" s="17">
        <v>45196</v>
      </c>
      <c r="N106" s="17">
        <v>45555</v>
      </c>
      <c r="O106" s="18">
        <f t="shared" si="2"/>
        <v>359</v>
      </c>
      <c r="P106" s="19">
        <v>0.0505</v>
      </c>
      <c r="Q106" s="22">
        <v>1.479452</v>
      </c>
      <c r="R106" s="23">
        <v>0.005</v>
      </c>
      <c r="S106" s="24">
        <f t="shared" si="3"/>
        <v>2.9506</v>
      </c>
      <c r="T106" s="13" t="s">
        <v>634</v>
      </c>
      <c r="U106" s="13" t="s">
        <v>635</v>
      </c>
      <c r="V106" s="13" t="s">
        <v>636</v>
      </c>
      <c r="W106" s="13">
        <v>13659827315</v>
      </c>
      <c r="X106" s="25">
        <v>2.9506</v>
      </c>
      <c r="Y106" s="25"/>
    </row>
    <row r="107" s="3" customFormat="1" ht="28" customHeight="1" spans="1:25">
      <c r="A107" s="12">
        <v>103</v>
      </c>
      <c r="B107" s="14">
        <v>151</v>
      </c>
      <c r="C107" s="13" t="s">
        <v>27</v>
      </c>
      <c r="D107" s="13" t="s">
        <v>637</v>
      </c>
      <c r="E107" s="13" t="s">
        <v>638</v>
      </c>
      <c r="F107" s="13" t="s">
        <v>637</v>
      </c>
      <c r="G107" s="13" t="s">
        <v>638</v>
      </c>
      <c r="H107" s="13" t="s">
        <v>639</v>
      </c>
      <c r="I107" s="13" t="s">
        <v>31</v>
      </c>
      <c r="J107" s="13" t="s">
        <v>640</v>
      </c>
      <c r="K107" s="13" t="s">
        <v>232</v>
      </c>
      <c r="L107" s="16">
        <v>300</v>
      </c>
      <c r="M107" s="17">
        <v>45197</v>
      </c>
      <c r="N107" s="17">
        <v>45562</v>
      </c>
      <c r="O107" s="18">
        <f t="shared" si="2"/>
        <v>365</v>
      </c>
      <c r="P107" s="19">
        <v>0.04</v>
      </c>
      <c r="Q107" s="22">
        <v>3</v>
      </c>
      <c r="R107" s="23">
        <v>0.01</v>
      </c>
      <c r="S107" s="24">
        <f t="shared" si="3"/>
        <v>3</v>
      </c>
      <c r="T107" s="13" t="s">
        <v>641</v>
      </c>
      <c r="U107" s="13" t="s">
        <v>642</v>
      </c>
      <c r="V107" s="13" t="s">
        <v>643</v>
      </c>
      <c r="W107" s="13">
        <v>13667229892</v>
      </c>
      <c r="X107" s="25">
        <v>3</v>
      </c>
      <c r="Y107" s="25"/>
    </row>
    <row r="108" s="3" customFormat="1" ht="28" customHeight="1" spans="1:25">
      <c r="A108" s="12">
        <v>104</v>
      </c>
      <c r="B108" s="14">
        <v>152</v>
      </c>
      <c r="C108" s="13" t="s">
        <v>27</v>
      </c>
      <c r="D108" s="13" t="s">
        <v>644</v>
      </c>
      <c r="E108" s="13" t="s">
        <v>645</v>
      </c>
      <c r="F108" s="13" t="s">
        <v>644</v>
      </c>
      <c r="G108" s="13" t="s">
        <v>645</v>
      </c>
      <c r="H108" s="13" t="s">
        <v>124</v>
      </c>
      <c r="I108" s="13" t="s">
        <v>31</v>
      </c>
      <c r="J108" s="13" t="s">
        <v>646</v>
      </c>
      <c r="K108" s="13" t="s">
        <v>84</v>
      </c>
      <c r="L108" s="16">
        <v>500</v>
      </c>
      <c r="M108" s="17">
        <v>45197</v>
      </c>
      <c r="N108" s="17">
        <v>45478</v>
      </c>
      <c r="O108" s="18">
        <f t="shared" si="2"/>
        <v>281</v>
      </c>
      <c r="P108" s="19">
        <v>0.04</v>
      </c>
      <c r="Q108" s="22">
        <f>5-11506.85/10000</f>
        <v>3.849315</v>
      </c>
      <c r="R108" s="23">
        <v>0.01</v>
      </c>
      <c r="S108" s="24">
        <f t="shared" si="3"/>
        <v>3.8493</v>
      </c>
      <c r="T108" s="13" t="s">
        <v>647</v>
      </c>
      <c r="U108" s="13" t="s">
        <v>648</v>
      </c>
      <c r="V108" s="13" t="s">
        <v>649</v>
      </c>
      <c r="W108" s="13">
        <v>15972128801</v>
      </c>
      <c r="X108" s="25">
        <v>3.8493</v>
      </c>
      <c r="Y108" s="25"/>
    </row>
    <row r="109" s="3" customFormat="1" ht="28" customHeight="1" spans="1:25">
      <c r="A109" s="12">
        <v>105</v>
      </c>
      <c r="B109" s="14">
        <v>154</v>
      </c>
      <c r="C109" s="13" t="s">
        <v>251</v>
      </c>
      <c r="D109" s="13" t="s">
        <v>650</v>
      </c>
      <c r="E109" s="13" t="s">
        <v>651</v>
      </c>
      <c r="F109" s="13" t="s">
        <v>650</v>
      </c>
      <c r="G109" s="13" t="s">
        <v>651</v>
      </c>
      <c r="H109" s="13" t="s">
        <v>62</v>
      </c>
      <c r="I109" s="13" t="s">
        <v>315</v>
      </c>
      <c r="J109" s="13" t="s">
        <v>652</v>
      </c>
      <c r="K109" s="13" t="s">
        <v>330</v>
      </c>
      <c r="L109" s="16">
        <v>400</v>
      </c>
      <c r="M109" s="17">
        <v>45197</v>
      </c>
      <c r="N109" s="17">
        <v>45555</v>
      </c>
      <c r="O109" s="18">
        <f t="shared" si="2"/>
        <v>358</v>
      </c>
      <c r="P109" s="19">
        <v>0.0505</v>
      </c>
      <c r="Q109" s="22">
        <v>1.967123</v>
      </c>
      <c r="R109" s="23">
        <v>0.005</v>
      </c>
      <c r="S109" s="24">
        <f t="shared" si="3"/>
        <v>3.9232</v>
      </c>
      <c r="T109" s="13" t="s">
        <v>653</v>
      </c>
      <c r="U109" s="13" t="s">
        <v>654</v>
      </c>
      <c r="V109" s="13" t="s">
        <v>655</v>
      </c>
      <c r="W109" s="13" t="s">
        <v>656</v>
      </c>
      <c r="X109" s="25">
        <v>3.9232</v>
      </c>
      <c r="Y109" s="25"/>
    </row>
    <row r="110" s="3" customFormat="1" ht="28" customHeight="1" spans="1:25">
      <c r="A110" s="12">
        <v>106</v>
      </c>
      <c r="B110" s="14">
        <v>155</v>
      </c>
      <c r="C110" s="13" t="s">
        <v>27</v>
      </c>
      <c r="D110" s="13" t="s">
        <v>657</v>
      </c>
      <c r="E110" s="13" t="s">
        <v>658</v>
      </c>
      <c r="F110" s="13" t="s">
        <v>657</v>
      </c>
      <c r="G110" s="13" t="s">
        <v>658</v>
      </c>
      <c r="H110" s="13" t="s">
        <v>39</v>
      </c>
      <c r="I110" s="13" t="s">
        <v>31</v>
      </c>
      <c r="J110" s="13" t="s">
        <v>659</v>
      </c>
      <c r="K110" s="13" t="s">
        <v>660</v>
      </c>
      <c r="L110" s="16">
        <v>425</v>
      </c>
      <c r="M110" s="17">
        <v>45206</v>
      </c>
      <c r="N110" s="17">
        <v>45561</v>
      </c>
      <c r="O110" s="18">
        <f t="shared" si="2"/>
        <v>355</v>
      </c>
      <c r="P110" s="19">
        <v>0.0385</v>
      </c>
      <c r="Q110" s="22">
        <f>4.25-1164.38/10000</f>
        <v>4.133562</v>
      </c>
      <c r="R110" s="23">
        <v>0.01</v>
      </c>
      <c r="S110" s="24">
        <f t="shared" si="3"/>
        <v>4.1335</v>
      </c>
      <c r="T110" s="13" t="s">
        <v>661</v>
      </c>
      <c r="U110" s="13" t="s">
        <v>662</v>
      </c>
      <c r="V110" s="13" t="s">
        <v>663</v>
      </c>
      <c r="W110" s="13">
        <v>13476189218</v>
      </c>
      <c r="X110" s="25">
        <v>4.1219</v>
      </c>
      <c r="Y110" s="25"/>
    </row>
    <row r="111" s="3" customFormat="1" ht="28" customHeight="1" spans="1:25">
      <c r="A111" s="12">
        <v>107</v>
      </c>
      <c r="B111" s="14">
        <v>156</v>
      </c>
      <c r="C111" s="13" t="s">
        <v>251</v>
      </c>
      <c r="D111" s="13" t="s">
        <v>580</v>
      </c>
      <c r="E111" s="13" t="s">
        <v>581</v>
      </c>
      <c r="F111" s="13" t="s">
        <v>580</v>
      </c>
      <c r="G111" s="13" t="s">
        <v>581</v>
      </c>
      <c r="H111" s="13" t="s">
        <v>62</v>
      </c>
      <c r="I111" s="13" t="s">
        <v>315</v>
      </c>
      <c r="J111" s="13" t="s">
        <v>664</v>
      </c>
      <c r="K111" s="13" t="s">
        <v>330</v>
      </c>
      <c r="L111" s="16">
        <v>107.2383</v>
      </c>
      <c r="M111" s="17">
        <v>45264</v>
      </c>
      <c r="N111" s="17">
        <v>45546</v>
      </c>
      <c r="O111" s="18">
        <f t="shared" si="2"/>
        <v>282</v>
      </c>
      <c r="P111" s="19">
        <v>0.0445</v>
      </c>
      <c r="Q111" s="22">
        <v>0.415732</v>
      </c>
      <c r="R111" s="23">
        <v>0.005</v>
      </c>
      <c r="S111" s="24">
        <f t="shared" si="3"/>
        <v>0.8285</v>
      </c>
      <c r="T111" s="13" t="s">
        <v>582</v>
      </c>
      <c r="U111" s="13" t="s">
        <v>583</v>
      </c>
      <c r="V111" s="13" t="s">
        <v>584</v>
      </c>
      <c r="W111" s="13">
        <v>13277924676</v>
      </c>
      <c r="X111" s="25">
        <v>0.8285</v>
      </c>
      <c r="Y111" s="25"/>
    </row>
    <row r="112" s="3" customFormat="1" ht="28" customHeight="1" spans="1:25">
      <c r="A112" s="12">
        <v>108</v>
      </c>
      <c r="B112" s="14">
        <v>157</v>
      </c>
      <c r="C112" s="13" t="s">
        <v>251</v>
      </c>
      <c r="D112" s="13" t="s">
        <v>580</v>
      </c>
      <c r="E112" s="13" t="s">
        <v>581</v>
      </c>
      <c r="F112" s="13" t="s">
        <v>580</v>
      </c>
      <c r="G112" s="13" t="s">
        <v>581</v>
      </c>
      <c r="H112" s="13" t="s">
        <v>62</v>
      </c>
      <c r="I112" s="13" t="s">
        <v>315</v>
      </c>
      <c r="J112" s="13" t="s">
        <v>664</v>
      </c>
      <c r="K112" s="13" t="s">
        <v>330</v>
      </c>
      <c r="L112" s="16">
        <v>51.048433</v>
      </c>
      <c r="M112" s="17">
        <v>45287</v>
      </c>
      <c r="N112" s="17">
        <v>45546</v>
      </c>
      <c r="O112" s="18">
        <f t="shared" si="2"/>
        <v>259</v>
      </c>
      <c r="P112" s="19">
        <v>0.0445</v>
      </c>
      <c r="Q112" s="22">
        <v>0.181816</v>
      </c>
      <c r="R112" s="23">
        <v>0.005</v>
      </c>
      <c r="S112" s="24">
        <f t="shared" si="3"/>
        <v>0.3622</v>
      </c>
      <c r="T112" s="13" t="s">
        <v>582</v>
      </c>
      <c r="U112" s="13" t="s">
        <v>583</v>
      </c>
      <c r="V112" s="13" t="s">
        <v>584</v>
      </c>
      <c r="W112" s="13">
        <v>13277924676</v>
      </c>
      <c r="X112" s="25">
        <v>0.3622</v>
      </c>
      <c r="Y112" s="25"/>
    </row>
    <row r="113" s="3" customFormat="1" ht="28" customHeight="1" spans="1:25">
      <c r="A113" s="12">
        <v>109</v>
      </c>
      <c r="B113" s="14">
        <v>158</v>
      </c>
      <c r="C113" s="13" t="s">
        <v>27</v>
      </c>
      <c r="D113" s="13" t="s">
        <v>665</v>
      </c>
      <c r="E113" s="13" t="s">
        <v>666</v>
      </c>
      <c r="F113" s="13" t="s">
        <v>665</v>
      </c>
      <c r="G113" s="13" t="s">
        <v>666</v>
      </c>
      <c r="H113" s="13" t="s">
        <v>62</v>
      </c>
      <c r="I113" s="13" t="s">
        <v>31</v>
      </c>
      <c r="J113" s="13" t="s">
        <v>667</v>
      </c>
      <c r="K113" s="13" t="s">
        <v>668</v>
      </c>
      <c r="L113" s="16">
        <v>200</v>
      </c>
      <c r="M113" s="17">
        <v>45219</v>
      </c>
      <c r="N113" s="17">
        <v>45559</v>
      </c>
      <c r="O113" s="18">
        <f t="shared" si="2"/>
        <v>340</v>
      </c>
      <c r="P113" s="19">
        <v>0.038</v>
      </c>
      <c r="Q113" s="22">
        <f>2-1369.86/10000</f>
        <v>1.863014</v>
      </c>
      <c r="R113" s="23">
        <v>0.01</v>
      </c>
      <c r="S113" s="24">
        <f t="shared" si="3"/>
        <v>1.863</v>
      </c>
      <c r="T113" s="13" t="s">
        <v>669</v>
      </c>
      <c r="U113" s="13" t="s">
        <v>670</v>
      </c>
      <c r="V113" s="13" t="s">
        <v>671</v>
      </c>
      <c r="W113" s="13">
        <v>17371242846</v>
      </c>
      <c r="X113" s="25">
        <v>1.863</v>
      </c>
      <c r="Y113" s="25"/>
    </row>
    <row r="114" s="3" customFormat="1" ht="28" customHeight="1" spans="1:25">
      <c r="A114" s="12">
        <v>110</v>
      </c>
      <c r="B114" s="14">
        <v>160</v>
      </c>
      <c r="C114" s="13" t="s">
        <v>27</v>
      </c>
      <c r="D114" s="13" t="s">
        <v>672</v>
      </c>
      <c r="E114" s="13" t="s">
        <v>673</v>
      </c>
      <c r="F114" s="13" t="s">
        <v>672</v>
      </c>
      <c r="G114" s="13" t="s">
        <v>673</v>
      </c>
      <c r="H114" s="13" t="s">
        <v>62</v>
      </c>
      <c r="I114" s="13" t="s">
        <v>31</v>
      </c>
      <c r="J114" s="13" t="s">
        <v>287</v>
      </c>
      <c r="K114" s="13" t="s">
        <v>674</v>
      </c>
      <c r="L114" s="16">
        <v>200</v>
      </c>
      <c r="M114" s="17">
        <v>45229</v>
      </c>
      <c r="N114" s="17">
        <v>45595</v>
      </c>
      <c r="O114" s="18">
        <f t="shared" si="2"/>
        <v>366</v>
      </c>
      <c r="P114" s="19">
        <v>0.0365</v>
      </c>
      <c r="Q114" s="22">
        <v>2</v>
      </c>
      <c r="R114" s="23">
        <v>0.01</v>
      </c>
      <c r="S114" s="24">
        <f t="shared" si="3"/>
        <v>2.0054</v>
      </c>
      <c r="T114" s="13" t="s">
        <v>675</v>
      </c>
      <c r="U114" s="13" t="s">
        <v>676</v>
      </c>
      <c r="V114" s="13" t="s">
        <v>677</v>
      </c>
      <c r="W114" s="13">
        <v>18802712000</v>
      </c>
      <c r="X114" s="25">
        <v>2</v>
      </c>
      <c r="Y114" s="25"/>
    </row>
    <row r="115" s="3" customFormat="1" ht="28" customHeight="1" spans="1:25">
      <c r="A115" s="12">
        <v>111</v>
      </c>
      <c r="B115" s="14">
        <v>161</v>
      </c>
      <c r="C115" s="13" t="s">
        <v>27</v>
      </c>
      <c r="D115" s="13" t="s">
        <v>678</v>
      </c>
      <c r="E115" s="13" t="s">
        <v>679</v>
      </c>
      <c r="F115" s="13" t="s">
        <v>678</v>
      </c>
      <c r="G115" s="13" t="s">
        <v>679</v>
      </c>
      <c r="H115" s="13" t="s">
        <v>116</v>
      </c>
      <c r="I115" s="13" t="s">
        <v>31</v>
      </c>
      <c r="J115" s="13" t="s">
        <v>295</v>
      </c>
      <c r="K115" s="13" t="s">
        <v>680</v>
      </c>
      <c r="L115" s="16">
        <v>150</v>
      </c>
      <c r="M115" s="17">
        <v>45233</v>
      </c>
      <c r="N115" s="17">
        <v>45600</v>
      </c>
      <c r="O115" s="18">
        <f t="shared" si="2"/>
        <v>367</v>
      </c>
      <c r="P115" s="19">
        <v>0.0355</v>
      </c>
      <c r="Q115" s="22">
        <v>1.5</v>
      </c>
      <c r="R115" s="23">
        <v>0.01</v>
      </c>
      <c r="S115" s="24">
        <f t="shared" si="3"/>
        <v>1.5082</v>
      </c>
      <c r="T115" s="13" t="s">
        <v>681</v>
      </c>
      <c r="U115" s="13" t="s">
        <v>682</v>
      </c>
      <c r="V115" s="13" t="s">
        <v>683</v>
      </c>
      <c r="W115" s="13">
        <v>18071427706</v>
      </c>
      <c r="X115" s="25">
        <v>1.4958</v>
      </c>
      <c r="Y115" s="25"/>
    </row>
    <row r="116" s="3" customFormat="1" ht="28" customHeight="1" spans="1:25">
      <c r="A116" s="12">
        <v>112</v>
      </c>
      <c r="B116" s="14">
        <v>163</v>
      </c>
      <c r="C116" s="13" t="s">
        <v>251</v>
      </c>
      <c r="D116" s="13" t="s">
        <v>684</v>
      </c>
      <c r="E116" s="13" t="s">
        <v>685</v>
      </c>
      <c r="F116" s="13" t="s">
        <v>684</v>
      </c>
      <c r="G116" s="13" t="s">
        <v>685</v>
      </c>
      <c r="H116" s="13" t="s">
        <v>62</v>
      </c>
      <c r="I116" s="13" t="s">
        <v>315</v>
      </c>
      <c r="J116" s="13" t="s">
        <v>217</v>
      </c>
      <c r="K116" s="13" t="s">
        <v>686</v>
      </c>
      <c r="L116" s="16">
        <v>300</v>
      </c>
      <c r="M116" s="17">
        <v>45244</v>
      </c>
      <c r="N116" s="17">
        <v>45610</v>
      </c>
      <c r="O116" s="18">
        <f t="shared" si="2"/>
        <v>366</v>
      </c>
      <c r="P116" s="19">
        <v>0.0395</v>
      </c>
      <c r="Q116" s="22">
        <v>1.5</v>
      </c>
      <c r="R116" s="23">
        <v>0.005</v>
      </c>
      <c r="S116" s="24">
        <f t="shared" si="3"/>
        <v>3.0082</v>
      </c>
      <c r="T116" s="13" t="s">
        <v>687</v>
      </c>
      <c r="U116" s="13" t="s">
        <v>688</v>
      </c>
      <c r="V116" s="13" t="s">
        <v>689</v>
      </c>
      <c r="W116" s="13">
        <v>13125074968</v>
      </c>
      <c r="X116" s="25">
        <v>3</v>
      </c>
      <c r="Y116" s="25"/>
    </row>
    <row r="117" s="3" customFormat="1" ht="28" customHeight="1" spans="1:25">
      <c r="A117" s="12">
        <v>113</v>
      </c>
      <c r="B117" s="14">
        <v>165</v>
      </c>
      <c r="C117" s="13" t="s">
        <v>27</v>
      </c>
      <c r="D117" s="13" t="s">
        <v>690</v>
      </c>
      <c r="E117" s="13" t="s">
        <v>691</v>
      </c>
      <c r="F117" s="13" t="s">
        <v>690</v>
      </c>
      <c r="G117" s="13" t="s">
        <v>691</v>
      </c>
      <c r="H117" s="13" t="s">
        <v>154</v>
      </c>
      <c r="I117" s="13" t="s">
        <v>31</v>
      </c>
      <c r="J117" s="13" t="s">
        <v>692</v>
      </c>
      <c r="K117" s="13" t="s">
        <v>156</v>
      </c>
      <c r="L117" s="16">
        <v>200</v>
      </c>
      <c r="M117" s="17">
        <v>45246</v>
      </c>
      <c r="N117" s="17">
        <v>45611</v>
      </c>
      <c r="O117" s="18">
        <f t="shared" si="2"/>
        <v>365</v>
      </c>
      <c r="P117" s="19">
        <v>0.0365</v>
      </c>
      <c r="Q117" s="22">
        <v>2</v>
      </c>
      <c r="R117" s="23">
        <v>0.01</v>
      </c>
      <c r="S117" s="24">
        <f t="shared" si="3"/>
        <v>2</v>
      </c>
      <c r="T117" s="13" t="s">
        <v>693</v>
      </c>
      <c r="U117" s="13" t="s">
        <v>694</v>
      </c>
      <c r="V117" s="13" t="s">
        <v>695</v>
      </c>
      <c r="W117" s="13">
        <v>13396094559</v>
      </c>
      <c r="X117" s="25">
        <v>2</v>
      </c>
      <c r="Y117" s="25"/>
    </row>
    <row r="118" s="3" customFormat="1" ht="28" customHeight="1" spans="1:25">
      <c r="A118" s="12">
        <v>114</v>
      </c>
      <c r="B118" s="14">
        <v>166</v>
      </c>
      <c r="C118" s="13" t="s">
        <v>27</v>
      </c>
      <c r="D118" s="13" t="s">
        <v>696</v>
      </c>
      <c r="E118" s="13" t="s">
        <v>697</v>
      </c>
      <c r="F118" s="13" t="s">
        <v>696</v>
      </c>
      <c r="G118" s="13" t="s">
        <v>697</v>
      </c>
      <c r="H118" s="13" t="s">
        <v>202</v>
      </c>
      <c r="I118" s="13" t="s">
        <v>31</v>
      </c>
      <c r="J118" s="13" t="s">
        <v>698</v>
      </c>
      <c r="K118" s="13" t="s">
        <v>218</v>
      </c>
      <c r="L118" s="16">
        <v>800</v>
      </c>
      <c r="M118" s="17">
        <v>45250</v>
      </c>
      <c r="N118" s="17">
        <v>45614</v>
      </c>
      <c r="O118" s="18">
        <f t="shared" si="2"/>
        <v>364</v>
      </c>
      <c r="P118" s="19">
        <v>0.0397</v>
      </c>
      <c r="Q118" s="22">
        <f>8-219.18/10000</f>
        <v>7.978082</v>
      </c>
      <c r="R118" s="23">
        <v>0.01</v>
      </c>
      <c r="S118" s="24">
        <f t="shared" si="3"/>
        <v>7.978</v>
      </c>
      <c r="T118" s="13" t="s">
        <v>699</v>
      </c>
      <c r="U118" s="13" t="s">
        <v>700</v>
      </c>
      <c r="V118" s="13" t="s">
        <v>701</v>
      </c>
      <c r="W118" s="13">
        <v>13911288801</v>
      </c>
      <c r="X118" s="25">
        <v>7.978</v>
      </c>
      <c r="Y118" s="25"/>
    </row>
    <row r="119" s="3" customFormat="1" ht="28" customHeight="1" spans="1:25">
      <c r="A119" s="12">
        <v>115</v>
      </c>
      <c r="B119" s="14">
        <v>168</v>
      </c>
      <c r="C119" s="13" t="s">
        <v>27</v>
      </c>
      <c r="D119" s="13" t="s">
        <v>702</v>
      </c>
      <c r="E119" s="13" t="s">
        <v>703</v>
      </c>
      <c r="F119" s="13" t="s">
        <v>702</v>
      </c>
      <c r="G119" s="13" t="s">
        <v>703</v>
      </c>
      <c r="H119" s="13" t="s">
        <v>62</v>
      </c>
      <c r="I119" s="13" t="s">
        <v>31</v>
      </c>
      <c r="J119" s="13" t="s">
        <v>704</v>
      </c>
      <c r="K119" s="13" t="s">
        <v>705</v>
      </c>
      <c r="L119" s="16">
        <v>300</v>
      </c>
      <c r="M119" s="17">
        <v>45253</v>
      </c>
      <c r="N119" s="17">
        <v>45610</v>
      </c>
      <c r="O119" s="18">
        <f t="shared" si="2"/>
        <v>357</v>
      </c>
      <c r="P119" s="19">
        <v>0.037</v>
      </c>
      <c r="Q119" s="22">
        <f>3-657.53/10000</f>
        <v>2.934247</v>
      </c>
      <c r="R119" s="23">
        <v>0.01</v>
      </c>
      <c r="S119" s="24">
        <f t="shared" si="3"/>
        <v>2.9342</v>
      </c>
      <c r="T119" s="13" t="s">
        <v>706</v>
      </c>
      <c r="U119" s="13" t="s">
        <v>707</v>
      </c>
      <c r="V119" s="13" t="s">
        <v>708</v>
      </c>
      <c r="W119" s="13">
        <v>15926427938</v>
      </c>
      <c r="X119" s="25">
        <v>2.9342</v>
      </c>
      <c r="Y119" s="25"/>
    </row>
    <row r="120" s="3" customFormat="1" ht="28" customHeight="1" spans="1:25">
      <c r="A120" s="12">
        <v>116</v>
      </c>
      <c r="B120" s="14">
        <v>169</v>
      </c>
      <c r="C120" s="13" t="s">
        <v>27</v>
      </c>
      <c r="D120" s="13" t="s">
        <v>709</v>
      </c>
      <c r="E120" s="13" t="s">
        <v>710</v>
      </c>
      <c r="F120" s="13" t="s">
        <v>709</v>
      </c>
      <c r="G120" s="13" t="s">
        <v>710</v>
      </c>
      <c r="H120" s="13" t="s">
        <v>92</v>
      </c>
      <c r="I120" s="13" t="s">
        <v>31</v>
      </c>
      <c r="J120" s="13" t="s">
        <v>711</v>
      </c>
      <c r="K120" s="13" t="s">
        <v>712</v>
      </c>
      <c r="L120" s="16">
        <v>300</v>
      </c>
      <c r="M120" s="17">
        <v>45257</v>
      </c>
      <c r="N120" s="17">
        <v>45623</v>
      </c>
      <c r="O120" s="18">
        <f t="shared" si="2"/>
        <v>366</v>
      </c>
      <c r="P120" s="19">
        <v>0.041</v>
      </c>
      <c r="Q120" s="22">
        <v>3</v>
      </c>
      <c r="R120" s="23">
        <v>0.01</v>
      </c>
      <c r="S120" s="24">
        <f t="shared" si="3"/>
        <v>3.0082</v>
      </c>
      <c r="T120" s="13" t="s">
        <v>713</v>
      </c>
      <c r="U120" s="13" t="s">
        <v>714</v>
      </c>
      <c r="V120" s="13" t="s">
        <v>715</v>
      </c>
      <c r="W120" s="13">
        <v>18986082947</v>
      </c>
      <c r="X120" s="25">
        <v>3</v>
      </c>
      <c r="Y120" s="25"/>
    </row>
    <row r="121" s="3" customFormat="1" ht="28" customHeight="1" spans="1:25">
      <c r="A121" s="12">
        <v>117</v>
      </c>
      <c r="B121" s="14">
        <v>170</v>
      </c>
      <c r="C121" s="13" t="s">
        <v>27</v>
      </c>
      <c r="D121" s="13" t="s">
        <v>716</v>
      </c>
      <c r="E121" s="13" t="s">
        <v>717</v>
      </c>
      <c r="F121" s="13" t="s">
        <v>716</v>
      </c>
      <c r="G121" s="13" t="s">
        <v>717</v>
      </c>
      <c r="H121" s="13" t="s">
        <v>62</v>
      </c>
      <c r="I121" s="13" t="s">
        <v>31</v>
      </c>
      <c r="J121" s="13" t="s">
        <v>217</v>
      </c>
      <c r="K121" s="13" t="s">
        <v>593</v>
      </c>
      <c r="L121" s="16">
        <v>500</v>
      </c>
      <c r="M121" s="17">
        <v>45260</v>
      </c>
      <c r="N121" s="17">
        <v>45513</v>
      </c>
      <c r="O121" s="18">
        <f t="shared" si="2"/>
        <v>253</v>
      </c>
      <c r="P121" s="19">
        <v>0.037</v>
      </c>
      <c r="Q121" s="22">
        <f>5-15342.47/10000</f>
        <v>3.465753</v>
      </c>
      <c r="R121" s="23">
        <v>0.01</v>
      </c>
      <c r="S121" s="24">
        <f t="shared" si="3"/>
        <v>3.4657</v>
      </c>
      <c r="T121" s="13" t="s">
        <v>718</v>
      </c>
      <c r="U121" s="13" t="s">
        <v>719</v>
      </c>
      <c r="V121" s="13" t="s">
        <v>720</v>
      </c>
      <c r="W121" s="13">
        <v>17320509180</v>
      </c>
      <c r="X121" s="25">
        <v>3.4657</v>
      </c>
      <c r="Y121" s="25"/>
    </row>
    <row r="122" s="3" customFormat="1" ht="28" customHeight="1" spans="1:25">
      <c r="A122" s="12">
        <v>118</v>
      </c>
      <c r="B122" s="14">
        <v>171</v>
      </c>
      <c r="C122" s="13" t="s">
        <v>251</v>
      </c>
      <c r="D122" s="13" t="s">
        <v>721</v>
      </c>
      <c r="E122" s="13" t="s">
        <v>722</v>
      </c>
      <c r="F122" s="13" t="s">
        <v>721</v>
      </c>
      <c r="G122" s="13" t="s">
        <v>722</v>
      </c>
      <c r="H122" s="13" t="s">
        <v>30</v>
      </c>
      <c r="I122" s="13" t="s">
        <v>31</v>
      </c>
      <c r="J122" s="13" t="s">
        <v>723</v>
      </c>
      <c r="K122" s="13" t="s">
        <v>724</v>
      </c>
      <c r="L122" s="16">
        <v>300</v>
      </c>
      <c r="M122" s="17">
        <v>45260</v>
      </c>
      <c r="N122" s="17">
        <v>45626</v>
      </c>
      <c r="O122" s="18">
        <f t="shared" si="2"/>
        <v>366</v>
      </c>
      <c r="P122" s="19">
        <v>0.0355</v>
      </c>
      <c r="Q122" s="22">
        <v>1.5</v>
      </c>
      <c r="R122" s="23">
        <v>0.005</v>
      </c>
      <c r="S122" s="24">
        <f t="shared" si="3"/>
        <v>3.0082</v>
      </c>
      <c r="T122" s="13" t="s">
        <v>725</v>
      </c>
      <c r="U122" s="13" t="s">
        <v>726</v>
      </c>
      <c r="V122" s="13" t="s">
        <v>727</v>
      </c>
      <c r="W122" s="13">
        <v>15337195537</v>
      </c>
      <c r="X122" s="25">
        <v>3</v>
      </c>
      <c r="Y122" s="25"/>
    </row>
    <row r="123" s="4" customFormat="1" ht="28" customHeight="1" spans="1:25">
      <c r="A123" s="12">
        <v>119</v>
      </c>
      <c r="B123" s="14">
        <v>174</v>
      </c>
      <c r="C123" s="13" t="s">
        <v>27</v>
      </c>
      <c r="D123" s="13" t="s">
        <v>728</v>
      </c>
      <c r="E123" s="13" t="s">
        <v>729</v>
      </c>
      <c r="F123" s="13" t="s">
        <v>728</v>
      </c>
      <c r="G123" s="13" t="s">
        <v>729</v>
      </c>
      <c r="H123" s="13" t="s">
        <v>639</v>
      </c>
      <c r="I123" s="13" t="s">
        <v>31</v>
      </c>
      <c r="J123" s="13" t="s">
        <v>730</v>
      </c>
      <c r="K123" s="13" t="s">
        <v>232</v>
      </c>
      <c r="L123" s="16">
        <v>800</v>
      </c>
      <c r="M123" s="17">
        <v>45268</v>
      </c>
      <c r="N123" s="17">
        <v>45635</v>
      </c>
      <c r="O123" s="18">
        <f t="shared" si="2"/>
        <v>367</v>
      </c>
      <c r="P123" s="19">
        <v>0.038</v>
      </c>
      <c r="Q123" s="22">
        <v>8</v>
      </c>
      <c r="R123" s="23">
        <v>0.01</v>
      </c>
      <c r="S123" s="24">
        <f t="shared" si="3"/>
        <v>8.0438</v>
      </c>
      <c r="T123" s="13" t="s">
        <v>731</v>
      </c>
      <c r="U123" s="13" t="s">
        <v>732</v>
      </c>
      <c r="V123" s="13" t="s">
        <v>733</v>
      </c>
      <c r="W123" s="13">
        <v>13437101047</v>
      </c>
      <c r="X123" s="25">
        <v>8</v>
      </c>
      <c r="Y123" s="25"/>
    </row>
    <row r="124" s="4" customFormat="1" ht="28" customHeight="1" spans="1:25">
      <c r="A124" s="12">
        <v>120</v>
      </c>
      <c r="B124" s="14">
        <v>175</v>
      </c>
      <c r="C124" s="13" t="s">
        <v>27</v>
      </c>
      <c r="D124" s="13" t="s">
        <v>259</v>
      </c>
      <c r="E124" s="13" t="s">
        <v>260</v>
      </c>
      <c r="F124" s="13" t="s">
        <v>259</v>
      </c>
      <c r="G124" s="13" t="s">
        <v>260</v>
      </c>
      <c r="H124" s="13" t="s">
        <v>62</v>
      </c>
      <c r="I124" s="13" t="s">
        <v>31</v>
      </c>
      <c r="J124" s="13" t="s">
        <v>261</v>
      </c>
      <c r="K124" s="13" t="s">
        <v>262</v>
      </c>
      <c r="L124" s="16">
        <v>1000</v>
      </c>
      <c r="M124" s="17">
        <v>45268</v>
      </c>
      <c r="N124" s="17">
        <v>45634</v>
      </c>
      <c r="O124" s="18">
        <f t="shared" si="2"/>
        <v>366</v>
      </c>
      <c r="P124" s="19">
        <v>0.0385</v>
      </c>
      <c r="Q124" s="22">
        <f>5+5</f>
        <v>10</v>
      </c>
      <c r="R124" s="23">
        <v>0.01</v>
      </c>
      <c r="S124" s="24">
        <f t="shared" si="3"/>
        <v>10.0273</v>
      </c>
      <c r="T124" s="13" t="s">
        <v>734</v>
      </c>
      <c r="U124" s="13" t="s">
        <v>735</v>
      </c>
      <c r="V124" s="13" t="s">
        <v>265</v>
      </c>
      <c r="W124" s="13">
        <v>18171098765</v>
      </c>
      <c r="X124" s="26">
        <v>2</v>
      </c>
      <c r="Y124" s="25"/>
    </row>
    <row r="125" s="3" customFormat="1" ht="28" customHeight="1" spans="1:25">
      <c r="A125" s="12">
        <v>121</v>
      </c>
      <c r="B125" s="14">
        <v>176</v>
      </c>
      <c r="C125" s="13" t="s">
        <v>27</v>
      </c>
      <c r="D125" s="13" t="s">
        <v>736</v>
      </c>
      <c r="E125" s="13" t="s">
        <v>737</v>
      </c>
      <c r="F125" s="13" t="s">
        <v>736</v>
      </c>
      <c r="G125" s="13" t="s">
        <v>737</v>
      </c>
      <c r="H125" s="13" t="s">
        <v>102</v>
      </c>
      <c r="I125" s="13" t="s">
        <v>31</v>
      </c>
      <c r="J125" s="13" t="s">
        <v>738</v>
      </c>
      <c r="K125" s="13" t="s">
        <v>739</v>
      </c>
      <c r="L125" s="16">
        <v>950</v>
      </c>
      <c r="M125" s="17">
        <v>45286</v>
      </c>
      <c r="N125" s="17">
        <v>45499</v>
      </c>
      <c r="O125" s="18">
        <f t="shared" si="2"/>
        <v>213</v>
      </c>
      <c r="P125" s="19">
        <v>0.038</v>
      </c>
      <c r="Q125" s="22">
        <f>9.5-39561.64/10000</f>
        <v>5.543836</v>
      </c>
      <c r="R125" s="23">
        <v>0.01</v>
      </c>
      <c r="S125" s="24">
        <f t="shared" si="3"/>
        <v>5.5438</v>
      </c>
      <c r="T125" s="13" t="s">
        <v>740</v>
      </c>
      <c r="U125" s="13" t="s">
        <v>741</v>
      </c>
      <c r="V125" s="13" t="s">
        <v>742</v>
      </c>
      <c r="W125" s="13">
        <v>13986166029</v>
      </c>
      <c r="X125" s="25">
        <v>5.5438</v>
      </c>
      <c r="Y125" s="25"/>
    </row>
    <row r="126" s="3" customFormat="1" ht="28" customHeight="1" spans="1:25">
      <c r="A126" s="12">
        <v>122</v>
      </c>
      <c r="B126" s="14">
        <v>177</v>
      </c>
      <c r="C126" s="13" t="s">
        <v>251</v>
      </c>
      <c r="D126" s="13" t="s">
        <v>743</v>
      </c>
      <c r="E126" s="13" t="s">
        <v>744</v>
      </c>
      <c r="F126" s="13" t="s">
        <v>743</v>
      </c>
      <c r="G126" s="13" t="s">
        <v>744</v>
      </c>
      <c r="H126" s="13" t="s">
        <v>62</v>
      </c>
      <c r="I126" s="13" t="s">
        <v>315</v>
      </c>
      <c r="J126" s="13" t="s">
        <v>745</v>
      </c>
      <c r="K126" s="13" t="s">
        <v>330</v>
      </c>
      <c r="L126" s="16">
        <v>800</v>
      </c>
      <c r="M126" s="17">
        <v>45286</v>
      </c>
      <c r="N126" s="17">
        <v>45639</v>
      </c>
      <c r="O126" s="18">
        <f t="shared" si="2"/>
        <v>353</v>
      </c>
      <c r="P126" s="19">
        <v>0.048</v>
      </c>
      <c r="Q126" s="22">
        <v>3.879452</v>
      </c>
      <c r="R126" s="23">
        <v>0.005</v>
      </c>
      <c r="S126" s="24">
        <f t="shared" si="3"/>
        <v>7.7369</v>
      </c>
      <c r="T126" s="13" t="s">
        <v>746</v>
      </c>
      <c r="U126" s="13" t="s">
        <v>747</v>
      </c>
      <c r="V126" s="13" t="s">
        <v>748</v>
      </c>
      <c r="W126" s="13">
        <v>18062777752</v>
      </c>
      <c r="X126" s="25">
        <v>7.7369</v>
      </c>
      <c r="Y126" s="25"/>
    </row>
    <row r="127" s="3" customFormat="1" ht="28" customHeight="1" spans="1:25">
      <c r="A127" s="12">
        <v>123</v>
      </c>
      <c r="B127" s="14">
        <v>178</v>
      </c>
      <c r="C127" s="13" t="s">
        <v>251</v>
      </c>
      <c r="D127" s="13" t="s">
        <v>580</v>
      </c>
      <c r="E127" s="13" t="s">
        <v>581</v>
      </c>
      <c r="F127" s="13" t="s">
        <v>580</v>
      </c>
      <c r="G127" s="13" t="s">
        <v>581</v>
      </c>
      <c r="H127" s="13" t="s">
        <v>62</v>
      </c>
      <c r="I127" s="13" t="s">
        <v>315</v>
      </c>
      <c r="J127" s="13" t="s">
        <v>664</v>
      </c>
      <c r="K127" s="13" t="s">
        <v>330</v>
      </c>
      <c r="L127" s="16">
        <v>79.682525</v>
      </c>
      <c r="M127" s="17">
        <v>45287</v>
      </c>
      <c r="N127" s="17">
        <v>45640</v>
      </c>
      <c r="O127" s="18">
        <f t="shared" si="2"/>
        <v>353</v>
      </c>
      <c r="P127" s="19">
        <v>0.0445</v>
      </c>
      <c r="Q127" s="22">
        <v>0.386406</v>
      </c>
      <c r="R127" s="23">
        <v>0.005</v>
      </c>
      <c r="S127" s="24">
        <f t="shared" si="3"/>
        <v>0.7706</v>
      </c>
      <c r="T127" s="13" t="s">
        <v>749</v>
      </c>
      <c r="U127" s="13" t="s">
        <v>750</v>
      </c>
      <c r="V127" s="13" t="s">
        <v>584</v>
      </c>
      <c r="W127" s="13">
        <v>13277924676</v>
      </c>
      <c r="X127" s="25">
        <v>0.7706</v>
      </c>
      <c r="Y127" s="25"/>
    </row>
    <row r="128" s="3" customFormat="1" ht="28" customHeight="1" spans="1:25">
      <c r="A128" s="31">
        <v>124</v>
      </c>
      <c r="B128" s="32">
        <v>179</v>
      </c>
      <c r="C128" s="15" t="s">
        <v>251</v>
      </c>
      <c r="D128" s="15" t="s">
        <v>751</v>
      </c>
      <c r="E128" s="15" t="s">
        <v>752</v>
      </c>
      <c r="F128" s="15" t="s">
        <v>751</v>
      </c>
      <c r="G128" s="15" t="s">
        <v>752</v>
      </c>
      <c r="H128" s="15" t="s">
        <v>62</v>
      </c>
      <c r="I128" s="15" t="s">
        <v>31</v>
      </c>
      <c r="J128" s="15" t="s">
        <v>753</v>
      </c>
      <c r="K128" s="15" t="s">
        <v>330</v>
      </c>
      <c r="L128" s="33">
        <v>500</v>
      </c>
      <c r="M128" s="34">
        <v>45287</v>
      </c>
      <c r="N128" s="34">
        <v>45646</v>
      </c>
      <c r="O128" s="35">
        <f t="shared" si="2"/>
        <v>359</v>
      </c>
      <c r="P128" s="36">
        <v>0.0505</v>
      </c>
      <c r="Q128" s="37">
        <v>2.465753</v>
      </c>
      <c r="R128" s="38">
        <v>0.005</v>
      </c>
      <c r="S128" s="39">
        <f t="shared" si="3"/>
        <v>4.9178</v>
      </c>
      <c r="T128" s="15" t="s">
        <v>754</v>
      </c>
      <c r="U128" s="15" t="s">
        <v>755</v>
      </c>
      <c r="V128" s="15" t="s">
        <v>756</v>
      </c>
      <c r="W128" s="15">
        <v>18908653396</v>
      </c>
      <c r="X128" s="40">
        <v>4.9178</v>
      </c>
      <c r="Y128" s="40"/>
    </row>
    <row r="129" ht="28" customHeight="1" spans="1:25">
      <c r="A129" s="41"/>
      <c r="B129" s="42" t="s">
        <v>757</v>
      </c>
      <c r="C129" s="43"/>
      <c r="D129" s="43"/>
      <c r="E129" s="43"/>
      <c r="F129" s="43"/>
      <c r="G129" s="43"/>
      <c r="H129" s="43"/>
      <c r="I129" s="43"/>
      <c r="J129" s="43"/>
      <c r="K129" s="44"/>
      <c r="L129" s="41">
        <f>SUM(L5:L128)</f>
        <v>55172.682525</v>
      </c>
      <c r="M129" s="41" t="s">
        <v>758</v>
      </c>
      <c r="N129" s="41" t="s">
        <v>758</v>
      </c>
      <c r="O129" s="41" t="s">
        <v>758</v>
      </c>
      <c r="P129" s="41" t="s">
        <v>758</v>
      </c>
      <c r="Q129" s="41">
        <f>SUM(Q5:Q128)</f>
        <v>335.259846</v>
      </c>
      <c r="R129" s="41" t="s">
        <v>758</v>
      </c>
      <c r="S129" s="41">
        <f>SUM(S5:S128)</f>
        <v>536.2494</v>
      </c>
      <c r="T129" s="41" t="s">
        <v>758</v>
      </c>
      <c r="U129" s="41" t="s">
        <v>758</v>
      </c>
      <c r="V129" s="41" t="s">
        <v>758</v>
      </c>
      <c r="W129" s="41" t="s">
        <v>758</v>
      </c>
      <c r="X129" s="45">
        <f>SUM(X5:X128)</f>
        <v>511.5608</v>
      </c>
      <c r="Y129" s="41"/>
    </row>
    <row r="131" customHeight="1" spans="24:24">
      <c r="X131" s="5"/>
    </row>
  </sheetData>
  <autoFilter ref="A4:Y129">
    <extLst/>
  </autoFilter>
  <mergeCells count="3">
    <mergeCell ref="B1:W1"/>
    <mergeCell ref="A2:Y2"/>
    <mergeCell ref="B129:K129"/>
  </mergeCells>
  <pageMargins left="0.472222222222222" right="0.314583333333333" top="0.708333333333333" bottom="0.472222222222222" header="0.5" footer="0.275"/>
  <pageSetup paperSize="9" scale="4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第一批次复审通过124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86176</dc:creator>
  <cp:lastModifiedBy>Administrator</cp:lastModifiedBy>
  <dcterms:created xsi:type="dcterms:W3CDTF">2025-06-26T03:40:00Z</dcterms:created>
  <dcterms:modified xsi:type="dcterms:W3CDTF">2025-07-11T03:20:19Z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787BB1CC259E46F8BA559AD9778B61BD_11</vt:lpwstr>
  </property>
  <property fmtid="{D5CDD505-2E9C-101B-9397-08002B2CF9AE}" pid="3" name="KSOProductBuildVer">
    <vt:lpwstr>2052-12.1.0.16417</vt:lpwstr>
  </property>
</Properties>
</file>